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FSS\170841\"/>
    </mc:Choice>
  </mc:AlternateContent>
  <xr:revisionPtr revIDLastSave="0" documentId="13_ncr:1_{A682B182-98BF-4C63-89B9-FB47B801D5F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3" sheetId="8" r:id="rId1"/>
    <sheet name="R2 (変更)" sheetId="11" r:id="rId2"/>
    <sheet name="Sheet2" sheetId="2" r:id="rId3"/>
    <sheet name="Sheet3" sheetId="3" r:id="rId4"/>
    <sheet name="H31 (2)" sheetId="10" r:id="rId5"/>
  </sheets>
  <definedNames>
    <definedName name="_xlnm.Print_Area" localSheetId="4">'H31 (2)'!$A$1:$G$48</definedName>
    <definedName name="_xlnm.Print_Area" localSheetId="1">'R2 (変更)'!$A$1:$H$38</definedName>
    <definedName name="_xlnm.Print_Area" localSheetId="0">'R3'!$A$1:$G$44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A32" i="8" l="1"/>
  <c r="F7" i="11" l="1"/>
  <c r="F31" i="11"/>
  <c r="F27" i="11"/>
  <c r="F20" i="11"/>
  <c r="F17" i="11"/>
  <c r="F9" i="11"/>
  <c r="F10" i="11" s="1"/>
  <c r="F11" i="11" s="1"/>
  <c r="F12" i="11" s="1"/>
  <c r="F6" i="11"/>
  <c r="AE33" i="11"/>
  <c r="AG33" i="11" s="1"/>
  <c r="Z33" i="11"/>
  <c r="AB33" i="11" s="1"/>
  <c r="W33" i="11"/>
  <c r="U33" i="11"/>
  <c r="P33" i="11"/>
  <c r="R33" i="11" s="1"/>
  <c r="K33" i="11"/>
  <c r="M33" i="11" s="1"/>
  <c r="AB32" i="11"/>
  <c r="AG31" i="11"/>
  <c r="AE31" i="11"/>
  <c r="AB31" i="11"/>
  <c r="Z31" i="11"/>
  <c r="U31" i="11"/>
  <c r="W31" i="11" s="1"/>
  <c r="R31" i="11"/>
  <c r="P31" i="11"/>
  <c r="M31" i="11"/>
  <c r="K31" i="11"/>
  <c r="E31" i="11"/>
  <c r="AB30" i="11"/>
  <c r="M30" i="11"/>
  <c r="AB29" i="11"/>
  <c r="M29" i="11"/>
  <c r="AB28" i="11"/>
  <c r="M28" i="11"/>
  <c r="AG27" i="11"/>
  <c r="AE27" i="11"/>
  <c r="Z27" i="11"/>
  <c r="AB27" i="11" s="1"/>
  <c r="U27" i="11"/>
  <c r="W27" i="11" s="1"/>
  <c r="R27" i="11"/>
  <c r="P27" i="11"/>
  <c r="K27" i="11"/>
  <c r="M27" i="11" s="1"/>
  <c r="E27" i="11"/>
  <c r="AE26" i="11"/>
  <c r="AG26" i="11" s="1"/>
  <c r="AB26" i="11"/>
  <c r="Z26" i="11"/>
  <c r="W26" i="11"/>
  <c r="U26" i="11"/>
  <c r="P26" i="11"/>
  <c r="R26" i="11" s="1"/>
  <c r="M26" i="11"/>
  <c r="K26" i="11"/>
  <c r="AG25" i="11"/>
  <c r="AE25" i="11"/>
  <c r="Z25" i="11"/>
  <c r="AB25" i="11" s="1"/>
  <c r="W25" i="11"/>
  <c r="U25" i="11"/>
  <c r="R25" i="11"/>
  <c r="P25" i="11"/>
  <c r="K25" i="11"/>
  <c r="M25" i="11" s="1"/>
  <c r="AG24" i="11"/>
  <c r="AE24" i="11"/>
  <c r="AB24" i="11"/>
  <c r="Z24" i="11"/>
  <c r="U24" i="11"/>
  <c r="W24" i="11" s="1"/>
  <c r="R24" i="11"/>
  <c r="P24" i="11"/>
  <c r="M24" i="11"/>
  <c r="K24" i="11"/>
  <c r="M23" i="11"/>
  <c r="AG22" i="11"/>
  <c r="AE22" i="11"/>
  <c r="Z22" i="11"/>
  <c r="AB22" i="11" s="1"/>
  <c r="W22" i="11"/>
  <c r="U22" i="11"/>
  <c r="R22" i="11"/>
  <c r="P22" i="11"/>
  <c r="K22" i="11"/>
  <c r="M22" i="11" s="1"/>
  <c r="AE21" i="11"/>
  <c r="AG21" i="11" s="1"/>
  <c r="AB21" i="11"/>
  <c r="Z21" i="11"/>
  <c r="W21" i="11"/>
  <c r="U21" i="11"/>
  <c r="P21" i="11"/>
  <c r="R21" i="11" s="1"/>
  <c r="M21" i="11"/>
  <c r="K21" i="11"/>
  <c r="AG20" i="11"/>
  <c r="AE20" i="11"/>
  <c r="AB20" i="11"/>
  <c r="Z20" i="11"/>
  <c r="U20" i="11"/>
  <c r="W20" i="11" s="1"/>
  <c r="R20" i="11"/>
  <c r="P20" i="11"/>
  <c r="M20" i="11"/>
  <c r="K20" i="11"/>
  <c r="AE19" i="11"/>
  <c r="AG19" i="11" s="1"/>
  <c r="Z19" i="11"/>
  <c r="AB19" i="11" s="1"/>
  <c r="W19" i="11"/>
  <c r="U19" i="11"/>
  <c r="P19" i="11"/>
  <c r="R19" i="11" s="1"/>
  <c r="K19" i="11"/>
  <c r="M19" i="11" s="1"/>
  <c r="E19" i="11"/>
  <c r="E20" i="11" s="1"/>
  <c r="E21" i="11" s="1"/>
  <c r="E22" i="11" s="1"/>
  <c r="Z18" i="11"/>
  <c r="AB18" i="11" s="1"/>
  <c r="AG17" i="11"/>
  <c r="AE17" i="11"/>
  <c r="AB17" i="11"/>
  <c r="Z17" i="11"/>
  <c r="U17" i="11"/>
  <c r="W17" i="11" s="1"/>
  <c r="R17" i="11"/>
  <c r="P17" i="11"/>
  <c r="M17" i="11"/>
  <c r="K17" i="11"/>
  <c r="E17" i="11"/>
  <c r="AE16" i="11"/>
  <c r="AG16" i="11" s="1"/>
  <c r="Z16" i="11"/>
  <c r="AB16" i="11" s="1"/>
  <c r="W16" i="11"/>
  <c r="U16" i="11"/>
  <c r="P16" i="11"/>
  <c r="R16" i="11" s="1"/>
  <c r="K16" i="11"/>
  <c r="M16" i="11" s="1"/>
  <c r="E9" i="11"/>
  <c r="E10" i="11" s="1"/>
  <c r="E11" i="11" s="1"/>
  <c r="E12" i="11" s="1"/>
  <c r="E7" i="11"/>
  <c r="E6" i="11"/>
  <c r="E16" i="10" l="1"/>
  <c r="E17" i="10"/>
  <c r="E18" i="10" s="1"/>
  <c r="E19" i="10" s="1"/>
  <c r="E20" i="10" s="1"/>
  <c r="E21" i="10" s="1"/>
  <c r="E22" i="10" s="1"/>
  <c r="E23" i="10" s="1"/>
  <c r="E8" i="10"/>
  <c r="E9" i="10" s="1"/>
  <c r="E10" i="10" s="1"/>
  <c r="E11" i="10" s="1"/>
  <c r="E12" i="10" s="1"/>
  <c r="E36" i="10"/>
  <c r="AD34" i="10"/>
  <c r="AF34" i="10" s="1"/>
  <c r="Y34" i="10"/>
  <c r="AA34" i="10" s="1"/>
  <c r="V34" i="10"/>
  <c r="T34" i="10"/>
  <c r="O34" i="10"/>
  <c r="Q34" i="10" s="1"/>
  <c r="J34" i="10"/>
  <c r="L34" i="10" s="1"/>
  <c r="AA33" i="10"/>
  <c r="AD32" i="10"/>
  <c r="AF32" i="10" s="1"/>
  <c r="AA32" i="10"/>
  <c r="Y32" i="10"/>
  <c r="T32" i="10"/>
  <c r="V32" i="10" s="1"/>
  <c r="O32" i="10"/>
  <c r="Q32" i="10" s="1"/>
  <c r="L32" i="10"/>
  <c r="J32" i="10"/>
  <c r="AA31" i="10"/>
  <c r="L31" i="10"/>
  <c r="AA30" i="10"/>
  <c r="L30" i="10"/>
  <c r="AA29" i="10"/>
  <c r="L29" i="10"/>
  <c r="AD28" i="10"/>
  <c r="AF28" i="10" s="1"/>
  <c r="Y28" i="10"/>
  <c r="AA28" i="10" s="1"/>
  <c r="V28" i="10"/>
  <c r="T28" i="10"/>
  <c r="O28" i="10"/>
  <c r="Q28" i="10" s="1"/>
  <c r="J28" i="10"/>
  <c r="L28" i="10" s="1"/>
  <c r="AF27" i="10"/>
  <c r="AD27" i="10"/>
  <c r="Y27" i="10"/>
  <c r="AA27" i="10" s="1"/>
  <c r="T27" i="10"/>
  <c r="V27" i="10" s="1"/>
  <c r="Q27" i="10"/>
  <c r="O27" i="10"/>
  <c r="J27" i="10"/>
  <c r="L27" i="10" s="1"/>
  <c r="AD26" i="10"/>
  <c r="AF26" i="10" s="1"/>
  <c r="AA26" i="10"/>
  <c r="Y26" i="10"/>
  <c r="T26" i="10"/>
  <c r="V26" i="10" s="1"/>
  <c r="O26" i="10"/>
  <c r="Q26" i="10" s="1"/>
  <c r="L26" i="10"/>
  <c r="J26" i="10"/>
  <c r="AD25" i="10"/>
  <c r="AF25" i="10" s="1"/>
  <c r="Y25" i="10"/>
  <c r="AA25" i="10" s="1"/>
  <c r="V25" i="10"/>
  <c r="T25" i="10"/>
  <c r="O25" i="10"/>
  <c r="Q25" i="10" s="1"/>
  <c r="J25" i="10"/>
  <c r="L25" i="10" s="1"/>
  <c r="L24" i="10"/>
  <c r="AD23" i="10"/>
  <c r="AF23" i="10" s="1"/>
  <c r="AA23" i="10"/>
  <c r="Y23" i="10"/>
  <c r="V23" i="10"/>
  <c r="T23" i="10"/>
  <c r="O23" i="10"/>
  <c r="Q23" i="10" s="1"/>
  <c r="L23" i="10"/>
  <c r="J23" i="10"/>
  <c r="AF22" i="10"/>
  <c r="AD22" i="10"/>
  <c r="Y22" i="10"/>
  <c r="AA22" i="10" s="1"/>
  <c r="T22" i="10"/>
  <c r="V22" i="10" s="1"/>
  <c r="Q22" i="10"/>
  <c r="O22" i="10"/>
  <c r="J22" i="10"/>
  <c r="L22" i="10" s="1"/>
  <c r="AF21" i="10"/>
  <c r="AD21" i="10"/>
  <c r="Y21" i="10"/>
  <c r="AA21" i="10" s="1"/>
  <c r="V21" i="10"/>
  <c r="T21" i="10"/>
  <c r="Q21" i="10"/>
  <c r="O21" i="10"/>
  <c r="J21" i="10"/>
  <c r="L21" i="10" s="1"/>
  <c r="AD20" i="10"/>
  <c r="AF20" i="10" s="1"/>
  <c r="AA20" i="10"/>
  <c r="Y20" i="10"/>
  <c r="T20" i="10"/>
  <c r="V20" i="10" s="1"/>
  <c r="O20" i="10"/>
  <c r="Q20" i="10" s="1"/>
  <c r="L20" i="10"/>
  <c r="J20" i="10"/>
  <c r="AA19" i="10"/>
  <c r="Y19" i="10"/>
  <c r="AF18" i="10"/>
  <c r="AD18" i="10"/>
  <c r="Y18" i="10"/>
  <c r="AA18" i="10" s="1"/>
  <c r="T18" i="10"/>
  <c r="V18" i="10" s="1"/>
  <c r="Q18" i="10"/>
  <c r="O18" i="10"/>
  <c r="J18" i="10"/>
  <c r="L18" i="10" s="1"/>
  <c r="AF17" i="10"/>
  <c r="AD17" i="10"/>
  <c r="Y17" i="10"/>
  <c r="AA17" i="10" s="1"/>
  <c r="V17" i="10"/>
  <c r="T17" i="10"/>
  <c r="Q17" i="10"/>
  <c r="O17" i="10"/>
  <c r="J17" i="10"/>
  <c r="L17" i="10" s="1"/>
  <c r="AD16" i="10"/>
  <c r="AF16" i="10" s="1"/>
  <c r="AA16" i="10"/>
  <c r="Y16" i="10"/>
  <c r="T16" i="10"/>
  <c r="V16" i="10" s="1"/>
  <c r="O16" i="10"/>
  <c r="Q16" i="10" s="1"/>
  <c r="L16" i="10"/>
  <c r="J16" i="10"/>
  <c r="E6" i="10"/>
  <c r="E5" i="10"/>
  <c r="E7" i="10" s="1"/>
  <c r="E10" i="8" l="1"/>
  <c r="AD31" i="8"/>
  <c r="AF31" i="8" s="1"/>
  <c r="Y31" i="8"/>
  <c r="AA31" i="8" s="1"/>
  <c r="T31" i="8"/>
  <c r="V31" i="8" s="1"/>
  <c r="O31" i="8"/>
  <c r="Q31" i="8" s="1"/>
  <c r="J31" i="8"/>
  <c r="L31" i="8" s="1"/>
  <c r="AA30" i="8"/>
  <c r="L30" i="8"/>
  <c r="AA29" i="8"/>
  <c r="L29" i="8"/>
  <c r="AD28" i="8"/>
  <c r="AF28" i="8" s="1"/>
  <c r="Y28" i="8"/>
  <c r="AA28" i="8" s="1"/>
  <c r="T28" i="8"/>
  <c r="V28" i="8" s="1"/>
  <c r="O28" i="8"/>
  <c r="Q28" i="8" s="1"/>
  <c r="J28" i="8"/>
  <c r="L28" i="8" s="1"/>
  <c r="AD21" i="8"/>
  <c r="AF21" i="8" s="1"/>
  <c r="Y21" i="8"/>
  <c r="AA21" i="8" s="1"/>
  <c r="T21" i="8"/>
  <c r="V21" i="8" s="1"/>
  <c r="O21" i="8"/>
  <c r="Q21" i="8" s="1"/>
  <c r="J21" i="8"/>
  <c r="L21" i="8" s="1"/>
  <c r="AD14" i="8"/>
  <c r="AF14" i="8" s="1"/>
  <c r="Y14" i="8"/>
  <c r="AA14" i="8" s="1"/>
  <c r="T14" i="8"/>
  <c r="V14" i="8" s="1"/>
  <c r="O14" i="8"/>
  <c r="Q14" i="8" s="1"/>
  <c r="J14" i="8"/>
  <c r="L14" i="8" s="1"/>
  <c r="E11" i="8" l="1"/>
  <c r="E12" i="8" s="1"/>
</calcChain>
</file>

<file path=xl/sharedStrings.xml><?xml version="1.0" encoding="utf-8"?>
<sst xmlns="http://schemas.openxmlformats.org/spreadsheetml/2006/main" count="438" uniqueCount="136">
  <si>
    <t>工区</t>
    <rPh sb="0" eb="2">
      <t>コウク</t>
    </rPh>
    <phoneticPr fontId="1"/>
  </si>
  <si>
    <t>延長(m)</t>
    <rPh sb="0" eb="2">
      <t>エンチョウ</t>
    </rPh>
    <phoneticPr fontId="1"/>
  </si>
  <si>
    <t>4級基準点測量</t>
    <rPh sb="1" eb="2">
      <t>キュウ</t>
    </rPh>
    <rPh sb="2" eb="5">
      <t>キジュンテン</t>
    </rPh>
    <rPh sb="5" eb="7">
      <t>ソクリョウ</t>
    </rPh>
    <phoneticPr fontId="1"/>
  </si>
  <si>
    <t>中心線測量</t>
    <rPh sb="0" eb="3">
      <t>チュウシンセン</t>
    </rPh>
    <rPh sb="3" eb="5">
      <t>ソクリョウ</t>
    </rPh>
    <phoneticPr fontId="1"/>
  </si>
  <si>
    <t>縦断測量</t>
    <rPh sb="0" eb="2">
      <t>ジュウダン</t>
    </rPh>
    <rPh sb="2" eb="4">
      <t>ソクリョウ</t>
    </rPh>
    <phoneticPr fontId="1"/>
  </si>
  <si>
    <t>仮BM設置測量</t>
    <rPh sb="0" eb="1">
      <t>カリ</t>
    </rPh>
    <rPh sb="3" eb="5">
      <t>セッチ</t>
    </rPh>
    <rPh sb="5" eb="7">
      <t>ソクリョウ</t>
    </rPh>
    <phoneticPr fontId="1"/>
  </si>
  <si>
    <t>用地幅杭設置測量</t>
    <rPh sb="0" eb="2">
      <t>ヨウチ</t>
    </rPh>
    <rPh sb="2" eb="3">
      <t>ハバ</t>
    </rPh>
    <rPh sb="3" eb="4">
      <t>クイ</t>
    </rPh>
    <rPh sb="4" eb="6">
      <t>セッチ</t>
    </rPh>
    <rPh sb="6" eb="8">
      <t>ソクリョウ</t>
    </rPh>
    <phoneticPr fontId="1"/>
  </si>
  <si>
    <t>作業計画</t>
  </si>
  <si>
    <t>現地踏査</t>
  </si>
  <si>
    <t>公図等の転写</t>
  </si>
  <si>
    <t>土地の登記記録の調査</t>
  </si>
  <si>
    <t>公図等転写連続図作成</t>
    <phoneticPr fontId="1"/>
  </si>
  <si>
    <t>境界確認</t>
    <phoneticPr fontId="1"/>
  </si>
  <si>
    <t>補助基準点の設置</t>
    <phoneticPr fontId="1"/>
  </si>
  <si>
    <t>用地境界仮杭設置</t>
    <phoneticPr fontId="1"/>
  </si>
  <si>
    <t>面積計算</t>
    <phoneticPr fontId="1"/>
  </si>
  <si>
    <t>用地実測図原図作成</t>
    <phoneticPr fontId="1"/>
  </si>
  <si>
    <t>用地平面図作成</t>
    <phoneticPr fontId="1"/>
  </si>
  <si>
    <t>土地調書作成</t>
    <phoneticPr fontId="1"/>
  </si>
  <si>
    <t>地積測量図(資料)の作成</t>
    <phoneticPr fontId="1"/>
  </si>
  <si>
    <t>土地現地調査報告書の作成</t>
    <phoneticPr fontId="1"/>
  </si>
  <si>
    <t>隣接筆界証明書の作成</t>
    <phoneticPr fontId="1"/>
  </si>
  <si>
    <t>隣接筆界証明書の徴収</t>
    <phoneticPr fontId="1"/>
  </si>
  <si>
    <t>横断測量(W=45m未満)</t>
    <rPh sb="0" eb="2">
      <t>オウダン</t>
    </rPh>
    <rPh sb="2" eb="4">
      <t>ソクリョウ</t>
    </rPh>
    <rPh sb="10" eb="12">
      <t>ミマン</t>
    </rPh>
    <phoneticPr fontId="1"/>
  </si>
  <si>
    <t>線形決定</t>
    <rPh sb="0" eb="2">
      <t>センケイ</t>
    </rPh>
    <rPh sb="2" eb="4">
      <t>ケッテイ</t>
    </rPh>
    <phoneticPr fontId="1"/>
  </si>
  <si>
    <t>道路詳細設計(1～2車線)</t>
    <rPh sb="0" eb="2">
      <t>ドウロ</t>
    </rPh>
    <rPh sb="2" eb="4">
      <t>ショウサイ</t>
    </rPh>
    <rPh sb="4" eb="6">
      <t>セッケイ</t>
    </rPh>
    <rPh sb="10" eb="12">
      <t>シャセン</t>
    </rPh>
    <phoneticPr fontId="1"/>
  </si>
  <si>
    <t>設計協議</t>
    <rPh sb="0" eb="2">
      <t>セッケイ</t>
    </rPh>
    <rPh sb="2" eb="4">
      <t>キョウギ</t>
    </rPh>
    <phoneticPr fontId="1"/>
  </si>
  <si>
    <t>点</t>
    <rPh sb="0" eb="1">
      <t>テン</t>
    </rPh>
    <phoneticPr fontId="1"/>
  </si>
  <si>
    <t>km2</t>
    <phoneticPr fontId="1"/>
  </si>
  <si>
    <t>km</t>
    <phoneticPr fontId="1"/>
  </si>
  <si>
    <t>用地測量</t>
    <rPh sb="0" eb="2">
      <t>ヨウチ</t>
    </rPh>
    <rPh sb="2" eb="4">
      <t>ソクリョウ</t>
    </rPh>
    <phoneticPr fontId="1"/>
  </si>
  <si>
    <t>業務</t>
    <rPh sb="0" eb="2">
      <t>ギョウム</t>
    </rPh>
    <phoneticPr fontId="1"/>
  </si>
  <si>
    <t>万m2</t>
    <rPh sb="0" eb="1">
      <t>マン</t>
    </rPh>
    <phoneticPr fontId="1"/>
  </si>
  <si>
    <t>筆</t>
    <rPh sb="0" eb="1">
      <t>ヒツ</t>
    </rPh>
    <phoneticPr fontId="1"/>
  </si>
  <si>
    <t>人</t>
    <rPh sb="0" eb="1">
      <t>ヒト</t>
    </rPh>
    <phoneticPr fontId="1"/>
  </si>
  <si>
    <t>適用</t>
    <rPh sb="0" eb="2">
      <t>テキヨウ</t>
    </rPh>
    <phoneticPr fontId="4"/>
  </si>
  <si>
    <t>係数</t>
    <rPh sb="0" eb="2">
      <t>ケイスウ</t>
    </rPh>
    <phoneticPr fontId="4"/>
  </si>
  <si>
    <t>数量</t>
    <rPh sb="0" eb="2">
      <t>スウリョウ</t>
    </rPh>
    <phoneticPr fontId="4"/>
  </si>
  <si>
    <t>×1.2</t>
    <phoneticPr fontId="4"/>
  </si>
  <si>
    <t>用地買収面積</t>
    <rPh sb="0" eb="2">
      <t>ヨウチ</t>
    </rPh>
    <rPh sb="2" eb="4">
      <t>バイシュウ</t>
    </rPh>
    <rPh sb="4" eb="6">
      <t>メンセキ</t>
    </rPh>
    <phoneticPr fontId="4"/>
  </si>
  <si>
    <t>立竹木調査</t>
    <rPh sb="0" eb="1">
      <t>リュウ</t>
    </rPh>
    <rPh sb="1" eb="3">
      <t>チクボク</t>
    </rPh>
    <rPh sb="3" eb="5">
      <t>チョウサ</t>
    </rPh>
    <phoneticPr fontId="4"/>
  </si>
  <si>
    <t>m</t>
    <phoneticPr fontId="1"/>
  </si>
  <si>
    <t>単位</t>
    <rPh sb="0" eb="2">
      <t>タンイ</t>
    </rPh>
    <phoneticPr fontId="1"/>
  </si>
  <si>
    <t>A・B・C工区</t>
    <rPh sb="5" eb="7">
      <t>コウク</t>
    </rPh>
    <phoneticPr fontId="1"/>
  </si>
  <si>
    <t>C・D・E工区</t>
    <rPh sb="5" eb="7">
      <t>コウク</t>
    </rPh>
    <phoneticPr fontId="1"/>
  </si>
  <si>
    <t>F工区</t>
    <rPh sb="1" eb="3">
      <t>コウク</t>
    </rPh>
    <phoneticPr fontId="1"/>
  </si>
  <si>
    <t>K・M・N・O工区</t>
    <rPh sb="7" eb="9">
      <t>コウク</t>
    </rPh>
    <phoneticPr fontId="1"/>
  </si>
  <si>
    <t>P～T工区</t>
    <rPh sb="3" eb="5">
      <t>コウク</t>
    </rPh>
    <phoneticPr fontId="1"/>
  </si>
  <si>
    <t>式</t>
    <rPh sb="0" eb="1">
      <t>シキ</t>
    </rPh>
    <phoneticPr fontId="1"/>
  </si>
  <si>
    <t>設　計</t>
    <rPh sb="0" eb="1">
      <t>セツ</t>
    </rPh>
    <rPh sb="2" eb="3">
      <t>ケイ</t>
    </rPh>
    <phoneticPr fontId="1"/>
  </si>
  <si>
    <t>現地測量(S=1/500) 幅W=50m</t>
    <rPh sb="0" eb="2">
      <t>ゲンチ</t>
    </rPh>
    <rPh sb="2" eb="4">
      <t>ソクリョウ</t>
    </rPh>
    <rPh sb="14" eb="15">
      <t>ハバ</t>
    </rPh>
    <phoneticPr fontId="1"/>
  </si>
  <si>
    <t>本</t>
    <rPh sb="0" eb="1">
      <t>ホン</t>
    </rPh>
    <phoneticPr fontId="1"/>
  </si>
  <si>
    <t>用地境界杭設置</t>
    <phoneticPr fontId="1"/>
  </si>
  <si>
    <t>IP設置</t>
    <rPh sb="2" eb="4">
      <t>セッチ</t>
    </rPh>
    <phoneticPr fontId="1"/>
  </si>
  <si>
    <t>立竹木調査(用材林)</t>
    <rPh sb="6" eb="8">
      <t>ヨウザイ</t>
    </rPh>
    <rPh sb="8" eb="9">
      <t>リン</t>
    </rPh>
    <phoneticPr fontId="1"/>
  </si>
  <si>
    <t>備考</t>
    <rPh sb="0" eb="2">
      <t>ビコウ</t>
    </rPh>
    <phoneticPr fontId="1"/>
  </si>
  <si>
    <t>実施</t>
    <rPh sb="0" eb="2">
      <t>ジッシ</t>
    </rPh>
    <phoneticPr fontId="1"/>
  </si>
  <si>
    <t>基準点測量・路線測量</t>
    <rPh sb="0" eb="3">
      <t>キジュンテン</t>
    </rPh>
    <rPh sb="3" eb="5">
      <t>ソクリョウ</t>
    </rPh>
    <phoneticPr fontId="1"/>
  </si>
  <si>
    <t>土地境界確認書作成</t>
    <phoneticPr fontId="1"/>
  </si>
  <si>
    <t>土地所在図の作成</t>
    <phoneticPr fontId="1"/>
  </si>
  <si>
    <t>復元測量</t>
    <rPh sb="0" eb="2">
      <t>フクゲン</t>
    </rPh>
    <rPh sb="2" eb="4">
      <t>ソクリョウ</t>
    </rPh>
    <phoneticPr fontId="1"/>
  </si>
  <si>
    <t>村道宮谷鹿児線　数量表</t>
    <rPh sb="0" eb="2">
      <t>ソンドウ</t>
    </rPh>
    <rPh sb="2" eb="4">
      <t>ミヤタニ</t>
    </rPh>
    <rPh sb="4" eb="6">
      <t>カコ</t>
    </rPh>
    <rPh sb="6" eb="7">
      <t>セン</t>
    </rPh>
    <rPh sb="8" eb="10">
      <t>スウリョウ</t>
    </rPh>
    <rPh sb="10" eb="11">
      <t>ヒョウ</t>
    </rPh>
    <phoneticPr fontId="1"/>
  </si>
  <si>
    <t>建物等調査</t>
    <rPh sb="0" eb="2">
      <t>タテモノ</t>
    </rPh>
    <rPh sb="2" eb="3">
      <t>トウ</t>
    </rPh>
    <rPh sb="3" eb="5">
      <t>チョウサ</t>
    </rPh>
    <phoneticPr fontId="1"/>
  </si>
  <si>
    <t>木造建物C(70ｍ2未満)</t>
    <rPh sb="0" eb="2">
      <t>モクゾウ</t>
    </rPh>
    <rPh sb="2" eb="4">
      <t>タテモノ</t>
    </rPh>
    <rPh sb="10" eb="12">
      <t>ミマン</t>
    </rPh>
    <phoneticPr fontId="1"/>
  </si>
  <si>
    <t>非木造建物D(区分ハ、300ｍ2以上450m2未満)</t>
    <rPh sb="0" eb="1">
      <t>ヒ</t>
    </rPh>
    <rPh sb="1" eb="3">
      <t>モクゾウ</t>
    </rPh>
    <rPh sb="3" eb="5">
      <t>タテモノ</t>
    </rPh>
    <rPh sb="7" eb="9">
      <t>クブン</t>
    </rPh>
    <rPh sb="16" eb="18">
      <t>イジョウ</t>
    </rPh>
    <rPh sb="23" eb="25">
      <t>ミマン</t>
    </rPh>
    <phoneticPr fontId="1"/>
  </si>
  <si>
    <t>動産調査(倉庫、50m2未満)</t>
    <rPh sb="0" eb="2">
      <t>ドウサン</t>
    </rPh>
    <rPh sb="2" eb="4">
      <t>チョウサ</t>
    </rPh>
    <rPh sb="5" eb="7">
      <t>ソウコ</t>
    </rPh>
    <rPh sb="12" eb="14">
      <t>ミマン</t>
    </rPh>
    <phoneticPr fontId="1"/>
  </si>
  <si>
    <t>移転雑費等</t>
    <rPh sb="0" eb="2">
      <t>イテン</t>
    </rPh>
    <rPh sb="2" eb="4">
      <t>ザッピ</t>
    </rPh>
    <rPh sb="4" eb="5">
      <t>トウ</t>
    </rPh>
    <phoneticPr fontId="1"/>
  </si>
  <si>
    <t>棟</t>
    <rPh sb="0" eb="1">
      <t>トウ</t>
    </rPh>
    <phoneticPr fontId="1"/>
  </si>
  <si>
    <t>戸</t>
    <rPh sb="0" eb="1">
      <t>ト</t>
    </rPh>
    <phoneticPr fontId="1"/>
  </si>
  <si>
    <t>千m2</t>
    <rPh sb="0" eb="1">
      <t>セン</t>
    </rPh>
    <phoneticPr fontId="1"/>
  </si>
  <si>
    <t>所有者</t>
    <rPh sb="0" eb="3">
      <t>ショユウシャ</t>
    </rPh>
    <phoneticPr fontId="1"/>
  </si>
  <si>
    <t>400m×5m×0.9=0.18万m2</t>
    <rPh sb="16" eb="17">
      <t>マン</t>
    </rPh>
    <phoneticPr fontId="1"/>
  </si>
  <si>
    <t>附帯工作物調査(工場等の敷地、500m2未満)</t>
    <rPh sb="0" eb="2">
      <t>フタイ</t>
    </rPh>
    <rPh sb="5" eb="7">
      <t>チョウサ</t>
    </rPh>
    <rPh sb="8" eb="10">
      <t>コウジョウ</t>
    </rPh>
    <rPh sb="10" eb="11">
      <t>トウ</t>
    </rPh>
    <rPh sb="12" eb="14">
      <t>シキチ</t>
    </rPh>
    <rPh sb="20" eb="22">
      <t>ミマン</t>
    </rPh>
    <phoneticPr fontId="1"/>
  </si>
  <si>
    <t>附帯工作物調査(住宅敷地C)</t>
    <rPh sb="0" eb="2">
      <t>フタイ</t>
    </rPh>
    <rPh sb="2" eb="5">
      <t>コウサクブツ</t>
    </rPh>
    <rPh sb="5" eb="7">
      <t>チョウサ</t>
    </rPh>
    <rPh sb="8" eb="10">
      <t>ジュウタク</t>
    </rPh>
    <rPh sb="10" eb="12">
      <t>シキチ</t>
    </rPh>
    <phoneticPr fontId="1"/>
  </si>
  <si>
    <t>動産調査(倉庫、350ｍ2以上600m2未満)</t>
    <rPh sb="0" eb="2">
      <t>ドウサン</t>
    </rPh>
    <rPh sb="2" eb="4">
      <t>チョウサ</t>
    </rPh>
    <rPh sb="5" eb="7">
      <t>ソウコ</t>
    </rPh>
    <rPh sb="13" eb="15">
      <t>イジョウ</t>
    </rPh>
    <rPh sb="20" eb="22">
      <t>ミマン</t>
    </rPh>
    <phoneticPr fontId="1"/>
  </si>
  <si>
    <t>変更</t>
    <rPh sb="0" eb="2">
      <t>ヘンコウ</t>
    </rPh>
    <phoneticPr fontId="1"/>
  </si>
  <si>
    <t>1700m×25m=0.04km2</t>
    <phoneticPr fontId="1"/>
  </si>
  <si>
    <t>1700m×25m=42,500m2</t>
    <phoneticPr fontId="1"/>
  </si>
  <si>
    <t>1700m×25m×0.9=3.83万m2</t>
    <rPh sb="18" eb="19">
      <t>マン</t>
    </rPh>
    <phoneticPr fontId="1"/>
  </si>
  <si>
    <t>村道江尻妹背峠線(バイパス工区)　数量表</t>
    <rPh sb="0" eb="2">
      <t>ソンドウ</t>
    </rPh>
    <rPh sb="2" eb="4">
      <t>エジリ</t>
    </rPh>
    <rPh sb="4" eb="6">
      <t>イモセ</t>
    </rPh>
    <rPh sb="6" eb="7">
      <t>トウゲ</t>
    </rPh>
    <rPh sb="7" eb="8">
      <t>セン</t>
    </rPh>
    <rPh sb="13" eb="15">
      <t>コウク</t>
    </rPh>
    <rPh sb="17" eb="19">
      <t>スウリョウ</t>
    </rPh>
    <rPh sb="19" eb="20">
      <t>ヒョウ</t>
    </rPh>
    <phoneticPr fontId="1"/>
  </si>
  <si>
    <t>関係機関打合せ協議</t>
    <rPh sb="0" eb="2">
      <t>カンケイ</t>
    </rPh>
    <rPh sb="2" eb="4">
      <t>キカン</t>
    </rPh>
    <rPh sb="4" eb="5">
      <t>ウ</t>
    </rPh>
    <rPh sb="5" eb="6">
      <t>ア</t>
    </rPh>
    <rPh sb="7" eb="9">
      <t>キョウギ</t>
    </rPh>
    <phoneticPr fontId="1"/>
  </si>
  <si>
    <t>機関</t>
    <rPh sb="0" eb="2">
      <t>キカン</t>
    </rPh>
    <phoneticPr fontId="1"/>
  </si>
  <si>
    <t>1600m×50m=0.08km2</t>
    <phoneticPr fontId="1"/>
  </si>
  <si>
    <t>800m×25m×0.9=1.8万m2</t>
    <rPh sb="16" eb="17">
      <t>マン</t>
    </rPh>
    <phoneticPr fontId="1"/>
  </si>
  <si>
    <t>1600m×25m=4.0万m2</t>
    <rPh sb="13" eb="14">
      <t>マン</t>
    </rPh>
    <phoneticPr fontId="1"/>
  </si>
  <si>
    <t>800m×25m=2.0万m2</t>
    <rPh sb="12" eb="13">
      <t>マン</t>
    </rPh>
    <phoneticPr fontId="1"/>
  </si>
  <si>
    <t>2級基準点測量</t>
    <rPh sb="1" eb="2">
      <t>キュウ</t>
    </rPh>
    <rPh sb="2" eb="5">
      <t>キジュンテン</t>
    </rPh>
    <rPh sb="5" eb="7">
      <t>ソクリョウ</t>
    </rPh>
    <phoneticPr fontId="1"/>
  </si>
  <si>
    <t>箱形函渠詳細設計</t>
    <rPh sb="0" eb="2">
      <t>ハコガタ</t>
    </rPh>
    <rPh sb="2" eb="4">
      <t>カンキョ</t>
    </rPh>
    <rPh sb="4" eb="6">
      <t>ショウサイ</t>
    </rPh>
    <rPh sb="6" eb="8">
      <t>セッケイ</t>
    </rPh>
    <phoneticPr fontId="1"/>
  </si>
  <si>
    <t>ヶ所</t>
    <rPh sb="1" eb="2">
      <t>ショ</t>
    </rPh>
    <phoneticPr fontId="1"/>
  </si>
  <si>
    <t>路線測量</t>
    <rPh sb="0" eb="2">
      <t>ロセン</t>
    </rPh>
    <rPh sb="2" eb="4">
      <t>ソクリョウ</t>
    </rPh>
    <phoneticPr fontId="1"/>
  </si>
  <si>
    <t>村道寺半田線(鍋蓋工区)　数量表</t>
    <rPh sb="0" eb="2">
      <t>ソンドウ</t>
    </rPh>
    <rPh sb="2" eb="3">
      <t>ジ</t>
    </rPh>
    <rPh sb="3" eb="5">
      <t>ハンダ</t>
    </rPh>
    <rPh sb="5" eb="6">
      <t>セン</t>
    </rPh>
    <rPh sb="7" eb="8">
      <t>ナベ</t>
    </rPh>
    <rPh sb="8" eb="9">
      <t>フタ</t>
    </rPh>
    <rPh sb="9" eb="11">
      <t>コウク</t>
    </rPh>
    <rPh sb="13" eb="15">
      <t>スウリョウ</t>
    </rPh>
    <rPh sb="15" eb="16">
      <t>ヒョウ</t>
    </rPh>
    <phoneticPr fontId="1"/>
  </si>
  <si>
    <t>4級基準点測量</t>
    <rPh sb="1" eb="2">
      <t>キュウ</t>
    </rPh>
    <rPh sb="2" eb="7">
      <t>キジュンテンソクリョウ</t>
    </rPh>
    <phoneticPr fontId="1"/>
  </si>
  <si>
    <t>現地測量</t>
    <rPh sb="0" eb="2">
      <t>ゲンチ</t>
    </rPh>
    <rPh sb="2" eb="4">
      <t>ソクリョウ</t>
    </rPh>
    <phoneticPr fontId="1"/>
  </si>
  <si>
    <t>点</t>
    <rPh sb="0" eb="1">
      <t>テン</t>
    </rPh>
    <phoneticPr fontId="1"/>
  </si>
  <si>
    <t>業務</t>
    <rPh sb="0" eb="2">
      <t>ギョウム</t>
    </rPh>
    <phoneticPr fontId="1"/>
  </si>
  <si>
    <t>仮BM設置測量</t>
    <rPh sb="0" eb="1">
      <t>カリ</t>
    </rPh>
    <rPh sb="3" eb="5">
      <t>セッチ</t>
    </rPh>
    <rPh sb="5" eb="7">
      <t>ソクリョウ</t>
    </rPh>
    <phoneticPr fontId="1"/>
  </si>
  <si>
    <t>建物等の調査</t>
    <rPh sb="0" eb="2">
      <t>タテモノ</t>
    </rPh>
    <rPh sb="2" eb="3">
      <t>トウ</t>
    </rPh>
    <rPh sb="4" eb="6">
      <t>チョウサ</t>
    </rPh>
    <phoneticPr fontId="1"/>
  </si>
  <si>
    <t>現地調査</t>
    <rPh sb="0" eb="2">
      <t>ゲンチ</t>
    </rPh>
    <rPh sb="2" eb="4">
      <t>チョウサ</t>
    </rPh>
    <phoneticPr fontId="1"/>
  </si>
  <si>
    <t>木造建物A</t>
    <rPh sb="0" eb="2">
      <t>モクゾウ</t>
    </rPh>
    <rPh sb="2" eb="4">
      <t>タテモノ</t>
    </rPh>
    <phoneticPr fontId="1"/>
  </si>
  <si>
    <t>木造建物C</t>
    <rPh sb="0" eb="2">
      <t>モクゾウ</t>
    </rPh>
    <rPh sb="2" eb="4">
      <t>タテモノ</t>
    </rPh>
    <phoneticPr fontId="1"/>
  </si>
  <si>
    <t>非木造建物C</t>
    <rPh sb="0" eb="1">
      <t>ヒ</t>
    </rPh>
    <rPh sb="1" eb="3">
      <t>モクゾウ</t>
    </rPh>
    <rPh sb="3" eb="5">
      <t>タテモノ</t>
    </rPh>
    <phoneticPr fontId="1"/>
  </si>
  <si>
    <t>附帯工作物(住宅敷地A)</t>
    <rPh sb="0" eb="2">
      <t>フタイ</t>
    </rPh>
    <rPh sb="2" eb="5">
      <t>コウサクブツ</t>
    </rPh>
    <rPh sb="6" eb="8">
      <t>ジュウタク</t>
    </rPh>
    <rPh sb="8" eb="10">
      <t>シキチ</t>
    </rPh>
    <phoneticPr fontId="1"/>
  </si>
  <si>
    <t>動産調査</t>
    <rPh sb="0" eb="2">
      <t>ドウサン</t>
    </rPh>
    <rPh sb="2" eb="4">
      <t>チョウサ</t>
    </rPh>
    <phoneticPr fontId="1"/>
  </si>
  <si>
    <t>移転雑費</t>
    <rPh sb="0" eb="2">
      <t>イテン</t>
    </rPh>
    <rPh sb="2" eb="4">
      <t>ザッピ</t>
    </rPh>
    <phoneticPr fontId="1"/>
  </si>
  <si>
    <t>棟</t>
    <rPh sb="0" eb="1">
      <t>トウ</t>
    </rPh>
    <phoneticPr fontId="1"/>
  </si>
  <si>
    <t>戸</t>
    <rPh sb="0" eb="1">
      <t>ト</t>
    </rPh>
    <phoneticPr fontId="1"/>
  </si>
  <si>
    <t>事業所</t>
    <rPh sb="0" eb="2">
      <t>ジギョウ</t>
    </rPh>
    <rPh sb="2" eb="3">
      <t>ショ</t>
    </rPh>
    <phoneticPr fontId="1"/>
  </si>
  <si>
    <t>世帯</t>
    <rPh sb="0" eb="2">
      <t>セタイ</t>
    </rPh>
    <phoneticPr fontId="1"/>
  </si>
  <si>
    <t>現地踏査</t>
    <rPh sb="0" eb="2">
      <t>ゲンチ</t>
    </rPh>
    <rPh sb="2" eb="4">
      <t>トウサ</t>
    </rPh>
    <phoneticPr fontId="1"/>
  </si>
  <si>
    <t>公図等の転写</t>
    <rPh sb="0" eb="2">
      <t>コウズ</t>
    </rPh>
    <rPh sb="2" eb="3">
      <t>トウ</t>
    </rPh>
    <rPh sb="4" eb="6">
      <t>テンシャ</t>
    </rPh>
    <phoneticPr fontId="1"/>
  </si>
  <si>
    <t>土地の登記記録調査</t>
    <rPh sb="0" eb="2">
      <t>トチ</t>
    </rPh>
    <rPh sb="3" eb="5">
      <t>トウキ</t>
    </rPh>
    <rPh sb="5" eb="7">
      <t>キロク</t>
    </rPh>
    <rPh sb="7" eb="9">
      <t>チョウサ</t>
    </rPh>
    <phoneticPr fontId="1"/>
  </si>
  <si>
    <t>公図等転写連続図作成</t>
    <rPh sb="0" eb="2">
      <t>コウズ</t>
    </rPh>
    <rPh sb="2" eb="3">
      <t>トウ</t>
    </rPh>
    <rPh sb="3" eb="5">
      <t>テンシャ</t>
    </rPh>
    <rPh sb="5" eb="7">
      <t>レンゾク</t>
    </rPh>
    <rPh sb="7" eb="8">
      <t>ズ</t>
    </rPh>
    <rPh sb="8" eb="10">
      <t>サクセイ</t>
    </rPh>
    <phoneticPr fontId="1"/>
  </si>
  <si>
    <t>復元測量</t>
    <rPh sb="0" eb="2">
      <t>フクゲン</t>
    </rPh>
    <rPh sb="2" eb="4">
      <t>ソクリョウ</t>
    </rPh>
    <phoneticPr fontId="1"/>
  </si>
  <si>
    <t>境界確認</t>
    <rPh sb="0" eb="2">
      <t>キョウカイ</t>
    </rPh>
    <rPh sb="2" eb="4">
      <t>カクニン</t>
    </rPh>
    <phoneticPr fontId="1"/>
  </si>
  <si>
    <t>土地境界確認書作成</t>
    <rPh sb="0" eb="2">
      <t>トチ</t>
    </rPh>
    <rPh sb="2" eb="4">
      <t>キョウカイ</t>
    </rPh>
    <rPh sb="4" eb="6">
      <t>カクニン</t>
    </rPh>
    <rPh sb="6" eb="7">
      <t>ショ</t>
    </rPh>
    <rPh sb="7" eb="9">
      <t>サクセイ</t>
    </rPh>
    <phoneticPr fontId="1"/>
  </si>
  <si>
    <t>補助基準点の設置</t>
    <rPh sb="0" eb="2">
      <t>ホジョ</t>
    </rPh>
    <rPh sb="2" eb="4">
      <t>キジュン</t>
    </rPh>
    <rPh sb="4" eb="5">
      <t>テン</t>
    </rPh>
    <rPh sb="6" eb="8">
      <t>セッチ</t>
    </rPh>
    <phoneticPr fontId="1"/>
  </si>
  <si>
    <t>用地境界仮杭設置</t>
    <rPh sb="0" eb="2">
      <t>ヨウチ</t>
    </rPh>
    <rPh sb="2" eb="4">
      <t>キョウカイ</t>
    </rPh>
    <rPh sb="4" eb="5">
      <t>カリ</t>
    </rPh>
    <rPh sb="5" eb="6">
      <t>クイ</t>
    </rPh>
    <rPh sb="6" eb="8">
      <t>セッチ</t>
    </rPh>
    <phoneticPr fontId="1"/>
  </si>
  <si>
    <t>用地境界杭設置</t>
    <rPh sb="0" eb="2">
      <t>ヨウチ</t>
    </rPh>
    <rPh sb="2" eb="4">
      <t>キョウカイ</t>
    </rPh>
    <rPh sb="4" eb="5">
      <t>クイ</t>
    </rPh>
    <rPh sb="5" eb="7">
      <t>セッチ</t>
    </rPh>
    <phoneticPr fontId="1"/>
  </si>
  <si>
    <t>面積計算</t>
    <rPh sb="0" eb="2">
      <t>メンセキ</t>
    </rPh>
    <rPh sb="2" eb="4">
      <t>ケイサン</t>
    </rPh>
    <phoneticPr fontId="1"/>
  </si>
  <si>
    <t>用地実測図原図作成</t>
    <rPh sb="0" eb="2">
      <t>ヨウチ</t>
    </rPh>
    <rPh sb="2" eb="4">
      <t>ジッソク</t>
    </rPh>
    <rPh sb="4" eb="5">
      <t>ズ</t>
    </rPh>
    <rPh sb="5" eb="7">
      <t>ゲンズ</t>
    </rPh>
    <rPh sb="7" eb="9">
      <t>サクセイ</t>
    </rPh>
    <phoneticPr fontId="1"/>
  </si>
  <si>
    <t>用地平面図作成</t>
    <rPh sb="0" eb="2">
      <t>ヨウチ</t>
    </rPh>
    <rPh sb="2" eb="5">
      <t>ヘイメンズ</t>
    </rPh>
    <rPh sb="5" eb="7">
      <t>サクセイ</t>
    </rPh>
    <phoneticPr fontId="1"/>
  </si>
  <si>
    <t>土地調書作成</t>
    <rPh sb="0" eb="2">
      <t>トチ</t>
    </rPh>
    <rPh sb="2" eb="4">
      <t>チョウショ</t>
    </rPh>
    <rPh sb="4" eb="6">
      <t>サクセイ</t>
    </rPh>
    <phoneticPr fontId="1"/>
  </si>
  <si>
    <t>土地所在図の作成</t>
    <rPh sb="0" eb="2">
      <t>トチ</t>
    </rPh>
    <rPh sb="2" eb="4">
      <t>ショザイ</t>
    </rPh>
    <rPh sb="4" eb="5">
      <t>ズ</t>
    </rPh>
    <rPh sb="6" eb="8">
      <t>サクセイ</t>
    </rPh>
    <phoneticPr fontId="1"/>
  </si>
  <si>
    <t>土地現地調査報告書の作成</t>
    <rPh sb="0" eb="2">
      <t>トチ</t>
    </rPh>
    <rPh sb="2" eb="4">
      <t>ゲンチ</t>
    </rPh>
    <rPh sb="4" eb="6">
      <t>チョウサ</t>
    </rPh>
    <rPh sb="6" eb="9">
      <t>ホウコクショ</t>
    </rPh>
    <rPh sb="10" eb="12">
      <t>サクセイ</t>
    </rPh>
    <phoneticPr fontId="1"/>
  </si>
  <si>
    <t>地積測量図（資料）の作成</t>
    <rPh sb="0" eb="5">
      <t>チセキソクリョウズ</t>
    </rPh>
    <rPh sb="6" eb="8">
      <t>シリョウ</t>
    </rPh>
    <rPh sb="10" eb="12">
      <t>サクセイ</t>
    </rPh>
    <phoneticPr fontId="1"/>
  </si>
  <si>
    <t>隣接境界証明書の作成</t>
    <rPh sb="0" eb="2">
      <t>リンセツ</t>
    </rPh>
    <rPh sb="2" eb="4">
      <t>キョウカイ</t>
    </rPh>
    <rPh sb="4" eb="7">
      <t>ショウメイショ</t>
    </rPh>
    <rPh sb="8" eb="10">
      <t>サクセイ</t>
    </rPh>
    <phoneticPr fontId="1"/>
  </si>
  <si>
    <t>隣接境界証明書の徴収</t>
    <rPh sb="0" eb="2">
      <t>リンセツ</t>
    </rPh>
    <rPh sb="2" eb="4">
      <t>キョウカイ</t>
    </rPh>
    <rPh sb="4" eb="7">
      <t>ショウメイショ</t>
    </rPh>
    <rPh sb="8" eb="10">
      <t>チョウシュウ</t>
    </rPh>
    <phoneticPr fontId="1"/>
  </si>
  <si>
    <t>立会報償日額</t>
    <rPh sb="0" eb="2">
      <t>リッカイ</t>
    </rPh>
    <rPh sb="2" eb="4">
      <t>ホウショウ</t>
    </rPh>
    <rPh sb="4" eb="6">
      <t>ニチガク</t>
    </rPh>
    <phoneticPr fontId="1"/>
  </si>
  <si>
    <t>人</t>
    <rPh sb="0" eb="1">
      <t>ニン</t>
    </rPh>
    <phoneticPr fontId="1"/>
  </si>
  <si>
    <t>万m2</t>
    <rPh sb="0" eb="1">
      <t>マン</t>
    </rPh>
    <phoneticPr fontId="1"/>
  </si>
  <si>
    <t>本</t>
    <rPh sb="0" eb="1">
      <t>ホン</t>
    </rPh>
    <phoneticPr fontId="1"/>
  </si>
  <si>
    <t>筆</t>
    <rPh sb="0" eb="1">
      <t>ヒツ</t>
    </rPh>
    <phoneticPr fontId="1"/>
  </si>
  <si>
    <t>打合せ(中間5回)</t>
    <rPh sb="0" eb="1">
      <t>ウ</t>
    </rPh>
    <rPh sb="1" eb="2">
      <t>ア</t>
    </rPh>
    <rPh sb="4" eb="6">
      <t>チュウカン</t>
    </rPh>
    <rPh sb="7" eb="8">
      <t>カイ</t>
    </rPh>
    <phoneticPr fontId="1"/>
  </si>
  <si>
    <t>道路詳細設計（B)</t>
    <rPh sb="0" eb="2">
      <t>ドウロ</t>
    </rPh>
    <rPh sb="2" eb="4">
      <t>ショウサイ</t>
    </rPh>
    <rPh sb="4" eb="6">
      <t>セッケイ</t>
    </rPh>
    <phoneticPr fontId="1"/>
  </si>
  <si>
    <t>区間</t>
    <rPh sb="0" eb="2">
      <t>クカン</t>
    </rPh>
    <phoneticPr fontId="1"/>
  </si>
  <si>
    <t>詳細設計</t>
    <rPh sb="0" eb="2">
      <t>ショウサイ</t>
    </rPh>
    <rPh sb="2" eb="3">
      <t>セツ</t>
    </rPh>
    <rPh sb="3" eb="4">
      <t>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</si>
</sst>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"/>
    <numFmt numFmtId="177" formatCode="0.000"/>
    <numFmt numFmtId="178" formatCode="0&quot;ｍ&quot;"/>
  </numFmts>
  <fonts count="1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6"/>
      <name val="ＭＳ 明朝"/>
      <family val="1"/>
      <charset val="128"/>
    </font>
    <font>
      <sz val="14"/>
      <color theme="1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0"/>
      <color rgb="FFFF0000"/>
      <name val="ＭＳ Ｐゴシック"/>
      <family val="2"/>
      <charset val="128"/>
      <scheme val="minor"/>
    </font>
    <font>
      <sz val="10"/>
      <color rgb="FFFF000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18">
    <xf numFmtId="0" fontId="0" fillId="0" borderId="0" xfId="0">
      <alignment vertical="center"/>
    </xf>
    <xf numFmtId="0" fontId="0" fillId="0" borderId="5" xfId="0" applyBorder="1">
      <alignment vertical="center"/>
    </xf>
    <xf numFmtId="0" fontId="0" fillId="0" borderId="5" xfId="0" applyBorder="1" applyAlignment="1">
      <alignment horizontal="center" vertical="center"/>
    </xf>
    <xf numFmtId="2" fontId="0" fillId="0" borderId="5" xfId="0" applyNumberFormat="1" applyBorder="1">
      <alignment vertical="center"/>
    </xf>
    <xf numFmtId="0" fontId="0" fillId="0" borderId="7" xfId="0" applyBorder="1">
      <alignment vertical="center"/>
    </xf>
    <xf numFmtId="0" fontId="0" fillId="0" borderId="1" xfId="0" applyBorder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176" fontId="0" fillId="0" borderId="1" xfId="0" applyNumberFormat="1" applyFill="1" applyBorder="1" applyAlignment="1">
      <alignment horizontal="left" vertical="center"/>
    </xf>
    <xf numFmtId="176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5" fillId="0" borderId="0" xfId="0" applyFont="1">
      <alignment vertical="center"/>
    </xf>
    <xf numFmtId="0" fontId="0" fillId="0" borderId="0" xfId="0" applyBorder="1">
      <alignment vertical="center"/>
    </xf>
    <xf numFmtId="176" fontId="0" fillId="0" borderId="1" xfId="0" applyNumberForma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2" fontId="0" fillId="2" borderId="2" xfId="0" applyNumberFormat="1" applyFill="1" applyBorder="1" applyAlignment="1">
      <alignment horizontal="center" vertical="center"/>
    </xf>
    <xf numFmtId="1" fontId="0" fillId="2" borderId="2" xfId="0" applyNumberFormat="1" applyFill="1" applyBorder="1" applyAlignment="1">
      <alignment horizontal="center" vertical="center"/>
    </xf>
    <xf numFmtId="0" fontId="0" fillId="0" borderId="7" xfId="0" applyBorder="1" applyAlignment="1">
      <alignment horizontal="center" vertical="center" textRotation="255"/>
    </xf>
    <xf numFmtId="0" fontId="0" fillId="2" borderId="2" xfId="0" applyFill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2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9" fillId="0" borderId="1" xfId="0" applyFont="1" applyBorder="1" applyAlignment="1">
      <alignment horizontal="center"/>
    </xf>
    <xf numFmtId="176" fontId="0" fillId="0" borderId="1" xfId="0" applyNumberFormat="1" applyBorder="1" applyAlignment="1">
      <alignment horizontal="center" vertical="center"/>
    </xf>
    <xf numFmtId="2" fontId="0" fillId="2" borderId="2" xfId="0" applyNumberFormat="1" applyFill="1" applyBorder="1" applyAlignment="1">
      <alignment horizontal="center" vertical="center"/>
    </xf>
    <xf numFmtId="178" fontId="0" fillId="0" borderId="0" xfId="0" applyNumberFormat="1">
      <alignment vertical="center"/>
    </xf>
    <xf numFmtId="1" fontId="0" fillId="2" borderId="1" xfId="0" applyNumberFormat="1" applyFill="1" applyBorder="1" applyAlignment="1">
      <alignment horizontal="center" vertical="center"/>
    </xf>
    <xf numFmtId="176" fontId="0" fillId="0" borderId="1" xfId="0" applyNumberFormat="1" applyBorder="1" applyAlignment="1">
      <alignment horizontal="left" vertical="center" shrinkToFit="1"/>
    </xf>
    <xf numFmtId="2" fontId="6" fillId="0" borderId="2" xfId="0" applyNumberFormat="1" applyFont="1" applyBorder="1" applyAlignment="1">
      <alignment horizontal="center" vertical="center" shrinkToFit="1"/>
    </xf>
    <xf numFmtId="2" fontId="6" fillId="0" borderId="4" xfId="0" applyNumberFormat="1" applyFont="1" applyBorder="1" applyAlignment="1">
      <alignment horizontal="center" vertical="center" shrinkToFit="1"/>
    </xf>
    <xf numFmtId="0" fontId="0" fillId="0" borderId="3" xfId="0" applyBorder="1" applyAlignment="1">
      <alignment vertical="center" shrinkToFit="1"/>
    </xf>
    <xf numFmtId="0" fontId="0" fillId="0" borderId="4" xfId="0" applyBorder="1" applyAlignment="1">
      <alignment vertical="center" shrinkToFit="1"/>
    </xf>
    <xf numFmtId="2" fontId="7" fillId="0" borderId="2" xfId="0" applyNumberFormat="1" applyFont="1" applyBorder="1" applyAlignment="1">
      <alignment horizontal="left" vertical="center" shrinkToFit="1"/>
    </xf>
    <xf numFmtId="2" fontId="7" fillId="0" borderId="4" xfId="0" applyNumberFormat="1" applyFont="1" applyBorder="1" applyAlignment="1">
      <alignment horizontal="left" vertical="center" shrinkToFit="1"/>
    </xf>
    <xf numFmtId="0" fontId="0" fillId="0" borderId="7" xfId="0" applyBorder="1" applyAlignment="1">
      <alignment horizontal="center" vertical="center" textRotation="255"/>
    </xf>
    <xf numFmtId="2" fontId="6" fillId="0" borderId="2" xfId="0" applyNumberFormat="1" applyFont="1" applyBorder="1" applyAlignment="1">
      <alignment horizontal="center" vertical="center" shrinkToFit="1"/>
    </xf>
    <xf numFmtId="2" fontId="6" fillId="0" borderId="4" xfId="0" applyNumberFormat="1" applyFont="1" applyBorder="1" applyAlignment="1">
      <alignment horizontal="center" vertical="center" shrinkToFit="1"/>
    </xf>
    <xf numFmtId="2" fontId="6" fillId="0" borderId="2" xfId="0" applyNumberFormat="1" applyFont="1" applyBorder="1" applyAlignment="1">
      <alignment horizontal="left" vertical="center" shrinkToFit="1"/>
    </xf>
    <xf numFmtId="2" fontId="6" fillId="0" borderId="4" xfId="0" applyNumberFormat="1" applyFont="1" applyBorder="1" applyAlignment="1">
      <alignment horizontal="left" vertical="center" shrinkToFit="1"/>
    </xf>
    <xf numFmtId="2" fontId="7" fillId="0" borderId="2" xfId="0" applyNumberFormat="1" applyFont="1" applyBorder="1" applyAlignment="1">
      <alignment horizontal="left" vertical="center" shrinkToFit="1"/>
    </xf>
    <xf numFmtId="2" fontId="7" fillId="0" borderId="4" xfId="0" applyNumberFormat="1" applyFont="1" applyBorder="1" applyAlignment="1">
      <alignment horizontal="left" vertical="center" shrinkToFit="1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 textRotation="255"/>
    </xf>
    <xf numFmtId="2" fontId="6" fillId="0" borderId="2" xfId="0" applyNumberFormat="1" applyFont="1" applyBorder="1" applyAlignment="1">
      <alignment horizontal="center" vertical="center" shrinkToFit="1"/>
    </xf>
    <xf numFmtId="2" fontId="6" fillId="0" borderId="4" xfId="0" applyNumberFormat="1" applyFont="1" applyBorder="1" applyAlignment="1">
      <alignment horizontal="center" vertical="center" shrinkToFit="1"/>
    </xf>
    <xf numFmtId="2" fontId="7" fillId="0" borderId="2" xfId="0" applyNumberFormat="1" applyFont="1" applyBorder="1" applyAlignment="1">
      <alignment horizontal="left" vertical="center" shrinkToFit="1"/>
    </xf>
    <xf numFmtId="2" fontId="7" fillId="0" borderId="4" xfId="0" applyNumberFormat="1" applyFont="1" applyBorder="1" applyAlignment="1">
      <alignment horizontal="left" vertical="center" shrinkToFit="1"/>
    </xf>
    <xf numFmtId="0" fontId="0" fillId="0" borderId="1" xfId="0" applyBorder="1" applyAlignment="1">
      <alignment horizontal="center" vertical="center"/>
    </xf>
    <xf numFmtId="177" fontId="0" fillId="2" borderId="2" xfId="0" applyNumberForma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1" fontId="0" fillId="0" borderId="2" xfId="0" applyNumberFormat="1" applyFill="1" applyBorder="1" applyAlignment="1">
      <alignment horizontal="center" vertical="center"/>
    </xf>
    <xf numFmtId="2" fontId="0" fillId="0" borderId="2" xfId="0" applyNumberFormat="1" applyFill="1" applyBorder="1" applyAlignment="1">
      <alignment horizontal="center" vertical="center"/>
    </xf>
    <xf numFmtId="177" fontId="0" fillId="0" borderId="2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2" fontId="6" fillId="0" borderId="2" xfId="0" applyNumberFormat="1" applyFont="1" applyFill="1" applyBorder="1" applyAlignment="1">
      <alignment horizontal="center" vertical="center"/>
    </xf>
    <xf numFmtId="2" fontId="7" fillId="0" borderId="2" xfId="0" applyNumberFormat="1" applyFont="1" applyFill="1" applyBorder="1" applyAlignment="1">
      <alignment horizontal="center" vertical="center"/>
    </xf>
    <xf numFmtId="1" fontId="6" fillId="0" borderId="2" xfId="0" applyNumberFormat="1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 shrinkToFit="1"/>
    </xf>
    <xf numFmtId="177" fontId="7" fillId="0" borderId="2" xfId="0" applyNumberFormat="1" applyFont="1" applyBorder="1" applyAlignment="1">
      <alignment horizontal="left" vertical="center" shrinkToFit="1"/>
    </xf>
    <xf numFmtId="177" fontId="7" fillId="0" borderId="4" xfId="0" applyNumberFormat="1" applyFont="1" applyBorder="1" applyAlignment="1">
      <alignment horizontal="left" vertical="center" shrinkToFit="1"/>
    </xf>
    <xf numFmtId="2" fontId="6" fillId="0" borderId="2" xfId="0" applyNumberFormat="1" applyFont="1" applyBorder="1" applyAlignment="1">
      <alignment horizontal="left" vertical="center" shrinkToFit="1"/>
    </xf>
    <xf numFmtId="2" fontId="6" fillId="0" borderId="4" xfId="0" applyNumberFormat="1" applyFont="1" applyBorder="1" applyAlignment="1">
      <alignment horizontal="left" vertical="center" shrinkToFit="1"/>
    </xf>
    <xf numFmtId="0" fontId="0" fillId="0" borderId="1" xfId="0" applyBorder="1" applyAlignment="1">
      <alignment horizontal="center" vertical="center"/>
    </xf>
    <xf numFmtId="176" fontId="6" fillId="0" borderId="2" xfId="0" applyNumberFormat="1" applyFont="1" applyFill="1" applyBorder="1" applyAlignment="1">
      <alignment horizontal="left" vertical="center" shrinkToFit="1"/>
    </xf>
    <xf numFmtId="176" fontId="6" fillId="0" borderId="4" xfId="0" applyNumberFormat="1" applyFont="1" applyFill="1" applyBorder="1" applyAlignment="1">
      <alignment horizontal="left" vertical="center" shrinkToFit="1"/>
    </xf>
    <xf numFmtId="2" fontId="7" fillId="0" borderId="2" xfId="0" applyNumberFormat="1" applyFont="1" applyBorder="1" applyAlignment="1">
      <alignment horizontal="left" vertical="center" shrinkToFit="1"/>
    </xf>
    <xf numFmtId="2" fontId="7" fillId="0" borderId="4" xfId="0" applyNumberFormat="1" applyFont="1" applyBorder="1" applyAlignment="1">
      <alignment horizontal="left" vertical="center" shrinkToFit="1"/>
    </xf>
    <xf numFmtId="0" fontId="7" fillId="0" borderId="3" xfId="0" applyFont="1" applyBorder="1" applyAlignment="1">
      <alignment horizontal="center" vertical="center" shrinkToFit="1"/>
    </xf>
    <xf numFmtId="0" fontId="0" fillId="0" borderId="7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 textRotation="255"/>
    </xf>
    <xf numFmtId="0" fontId="0" fillId="0" borderId="7" xfId="0" applyBorder="1" applyAlignment="1">
      <alignment horizontal="center" vertical="center" textRotation="255"/>
    </xf>
    <xf numFmtId="0" fontId="0" fillId="0" borderId="6" xfId="0" applyBorder="1" applyAlignment="1">
      <alignment horizontal="center" vertical="center" textRotation="255"/>
    </xf>
    <xf numFmtId="2" fontId="7" fillId="0" borderId="2" xfId="0" applyNumberFormat="1" applyFont="1" applyBorder="1" applyAlignment="1">
      <alignment horizontal="center" vertical="center" shrinkToFit="1"/>
    </xf>
    <xf numFmtId="2" fontId="7" fillId="0" borderId="4" xfId="0" applyNumberFormat="1" applyFont="1" applyBorder="1" applyAlignment="1">
      <alignment horizontal="center" vertical="center" shrinkToFit="1"/>
    </xf>
    <xf numFmtId="0" fontId="7" fillId="0" borderId="2" xfId="0" applyFont="1" applyBorder="1" applyAlignment="1">
      <alignment horizontal="center" vertical="center" shrinkToFit="1"/>
    </xf>
    <xf numFmtId="0" fontId="7" fillId="0" borderId="4" xfId="0" applyFont="1" applyBorder="1" applyAlignment="1">
      <alignment horizontal="center" vertical="center" shrinkToFit="1"/>
    </xf>
    <xf numFmtId="1" fontId="6" fillId="0" borderId="2" xfId="0" applyNumberFormat="1" applyFont="1" applyBorder="1" applyAlignment="1">
      <alignment horizontal="center" vertical="center" shrinkToFit="1"/>
    </xf>
    <xf numFmtId="1" fontId="6" fillId="0" borderId="4" xfId="0" applyNumberFormat="1" applyFont="1" applyBorder="1" applyAlignment="1">
      <alignment horizontal="center" vertical="center" shrinkToFit="1"/>
    </xf>
    <xf numFmtId="2" fontId="6" fillId="0" borderId="2" xfId="0" applyNumberFormat="1" applyFont="1" applyBorder="1" applyAlignment="1">
      <alignment horizontal="center" vertical="center" shrinkToFit="1"/>
    </xf>
    <xf numFmtId="2" fontId="6" fillId="0" borderId="4" xfId="0" applyNumberFormat="1" applyFont="1" applyBorder="1" applyAlignment="1">
      <alignment horizontal="center" vertical="center" shrinkToFi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0" borderId="2" xfId="0" applyFont="1" applyBorder="1" applyAlignment="1">
      <alignment horizontal="left" vertical="center" shrinkToFit="1"/>
    </xf>
    <xf numFmtId="0" fontId="7" fillId="0" borderId="4" xfId="0" applyFont="1" applyBorder="1" applyAlignment="1">
      <alignment horizontal="left" vertical="center" shrinkToFit="1"/>
    </xf>
    <xf numFmtId="177" fontId="7" fillId="0" borderId="2" xfId="0" applyNumberFormat="1" applyFont="1" applyBorder="1" applyAlignment="1">
      <alignment horizontal="left" vertical="center" shrinkToFit="1"/>
    </xf>
    <xf numFmtId="177" fontId="7" fillId="0" borderId="4" xfId="0" applyNumberFormat="1" applyFont="1" applyBorder="1" applyAlignment="1">
      <alignment horizontal="left" vertical="center" shrinkToFit="1"/>
    </xf>
    <xf numFmtId="2" fontId="6" fillId="0" borderId="2" xfId="0" applyNumberFormat="1" applyFont="1" applyBorder="1" applyAlignment="1">
      <alignment horizontal="left" vertical="center" shrinkToFit="1"/>
    </xf>
    <xf numFmtId="2" fontId="6" fillId="0" borderId="4" xfId="0" applyNumberFormat="1" applyFont="1" applyBorder="1" applyAlignment="1">
      <alignment horizontal="left" vertical="center" shrinkToFit="1"/>
    </xf>
    <xf numFmtId="0" fontId="0" fillId="0" borderId="1" xfId="0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176" fontId="6" fillId="0" borderId="2" xfId="0" applyNumberFormat="1" applyFont="1" applyFill="1" applyBorder="1" applyAlignment="1">
      <alignment horizontal="left" vertical="center" shrinkToFit="1"/>
    </xf>
    <xf numFmtId="176" fontId="6" fillId="0" borderId="4" xfId="0" applyNumberFormat="1" applyFont="1" applyFill="1" applyBorder="1" applyAlignment="1">
      <alignment horizontal="left" vertical="center" shrinkToFit="1"/>
    </xf>
    <xf numFmtId="2" fontId="7" fillId="0" borderId="2" xfId="0" applyNumberFormat="1" applyFont="1" applyBorder="1" applyAlignment="1">
      <alignment horizontal="left" vertical="center" shrinkToFit="1"/>
    </xf>
    <xf numFmtId="2" fontId="7" fillId="0" borderId="4" xfId="0" applyNumberFormat="1" applyFont="1" applyBorder="1" applyAlignment="1">
      <alignment horizontal="left" vertical="center" shrinkToFit="1"/>
    </xf>
    <xf numFmtId="1" fontId="6" fillId="0" borderId="2" xfId="0" applyNumberFormat="1" applyFont="1" applyBorder="1" applyAlignment="1">
      <alignment horizontal="left" vertical="center" shrinkToFit="1"/>
    </xf>
    <xf numFmtId="1" fontId="6" fillId="0" borderId="4" xfId="0" applyNumberFormat="1" applyFont="1" applyBorder="1" applyAlignment="1">
      <alignment horizontal="left" vertical="center" shrinkToFit="1"/>
    </xf>
    <xf numFmtId="1" fontId="7" fillId="0" borderId="2" xfId="0" applyNumberFormat="1" applyFont="1" applyBorder="1" applyAlignment="1">
      <alignment horizontal="left" vertical="center" shrinkToFit="1"/>
    </xf>
    <xf numFmtId="1" fontId="7" fillId="0" borderId="4" xfId="0" applyNumberFormat="1" applyFont="1" applyBorder="1" applyAlignment="1">
      <alignment horizontal="left" vertical="center" shrinkToFit="1"/>
    </xf>
    <xf numFmtId="0" fontId="6" fillId="0" borderId="2" xfId="0" applyFont="1" applyBorder="1" applyAlignment="1">
      <alignment horizontal="left" vertical="center" shrinkToFit="1"/>
    </xf>
    <xf numFmtId="0" fontId="6" fillId="0" borderId="4" xfId="0" applyFont="1" applyBorder="1" applyAlignment="1">
      <alignment horizontal="left" vertical="center" shrinkToFit="1"/>
    </xf>
    <xf numFmtId="2" fontId="7" fillId="0" borderId="3" xfId="0" applyNumberFormat="1" applyFont="1" applyBorder="1" applyAlignment="1">
      <alignment horizontal="center" vertical="center" shrinkToFit="1"/>
    </xf>
    <xf numFmtId="0" fontId="7" fillId="0" borderId="3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B1:AF48"/>
  <sheetViews>
    <sheetView tabSelected="1" view="pageBreakPreview" zoomScaleNormal="100" zoomScaleSheetLayoutView="100" workbookViewId="0">
      <selection activeCell="C6" sqref="C6"/>
    </sheetView>
  </sheetViews>
  <sheetFormatPr defaultRowHeight="13.5" x14ac:dyDescent="0.15"/>
  <cols>
    <col min="1" max="1" width="1.75" customWidth="1"/>
    <col min="2" max="2" width="3.625" customWidth="1"/>
    <col min="3" max="3" width="44.5" bestFit="1" customWidth="1"/>
    <col min="4" max="4" width="7.5" style="82" customWidth="1"/>
    <col min="5" max="5" width="11.625" customWidth="1"/>
    <col min="6" max="7" width="8.75" customWidth="1"/>
    <col min="9" max="12" width="9" hidden="1" customWidth="1"/>
    <col min="13" max="13" width="2.375" hidden="1" customWidth="1"/>
    <col min="14" max="17" width="0" hidden="1" customWidth="1"/>
    <col min="18" max="18" width="1.625" hidden="1" customWidth="1"/>
    <col min="19" max="22" width="0" hidden="1" customWidth="1"/>
    <col min="23" max="23" width="0.875" customWidth="1"/>
    <col min="28" max="28" width="1" customWidth="1"/>
  </cols>
  <sheetData>
    <row r="1" spans="2:32" ht="20.25" customHeight="1" x14ac:dyDescent="0.15">
      <c r="B1" s="15" t="s">
        <v>90</v>
      </c>
    </row>
    <row r="2" spans="2:32" ht="20.25" customHeight="1" x14ac:dyDescent="0.15">
      <c r="B2" s="103" t="s">
        <v>0</v>
      </c>
      <c r="C2" s="103"/>
      <c r="D2" s="74" t="s">
        <v>42</v>
      </c>
      <c r="E2" s="19" t="s">
        <v>56</v>
      </c>
      <c r="F2" s="104" t="s">
        <v>55</v>
      </c>
      <c r="G2" s="105"/>
    </row>
    <row r="3" spans="2:32" ht="20.25" customHeight="1" x14ac:dyDescent="0.15">
      <c r="B3" s="103" t="s">
        <v>1</v>
      </c>
      <c r="C3" s="103"/>
      <c r="D3" s="74" t="s">
        <v>41</v>
      </c>
      <c r="E3" s="21">
        <v>530</v>
      </c>
      <c r="F3" s="106"/>
      <c r="G3" s="107"/>
      <c r="I3" s="16"/>
      <c r="J3" s="16"/>
    </row>
    <row r="4" spans="2:32" ht="20.25" customHeight="1" x14ac:dyDescent="0.15">
      <c r="B4" s="80"/>
      <c r="C4" s="14" t="s">
        <v>91</v>
      </c>
      <c r="D4" s="74" t="s">
        <v>93</v>
      </c>
      <c r="E4" s="21">
        <v>12</v>
      </c>
      <c r="F4" s="75"/>
      <c r="G4" s="76"/>
      <c r="I4" s="16"/>
      <c r="J4" s="16"/>
    </row>
    <row r="5" spans="2:32" ht="20.25" customHeight="1" x14ac:dyDescent="0.15">
      <c r="B5" s="80"/>
      <c r="C5" s="14" t="s">
        <v>92</v>
      </c>
      <c r="D5" s="74" t="s">
        <v>94</v>
      </c>
      <c r="E5" s="21">
        <v>1</v>
      </c>
      <c r="F5" s="75"/>
      <c r="G5" s="76"/>
      <c r="I5" s="16"/>
      <c r="J5" s="16"/>
    </row>
    <row r="6" spans="2:32" ht="20.25" customHeight="1" x14ac:dyDescent="0.15">
      <c r="B6" s="85" t="s">
        <v>89</v>
      </c>
      <c r="C6" s="5" t="s">
        <v>24</v>
      </c>
      <c r="D6" s="74" t="s">
        <v>29</v>
      </c>
      <c r="E6" s="31">
        <v>0.53</v>
      </c>
      <c r="F6" s="39"/>
      <c r="G6" s="40"/>
      <c r="I6" s="16"/>
      <c r="J6" s="16"/>
    </row>
    <row r="7" spans="2:32" ht="20.25" customHeight="1" x14ac:dyDescent="0.15">
      <c r="B7" s="85"/>
      <c r="C7" s="10" t="s">
        <v>53</v>
      </c>
      <c r="D7" s="11" t="s">
        <v>29</v>
      </c>
      <c r="E7" s="31">
        <v>0.53</v>
      </c>
      <c r="F7" s="108"/>
      <c r="G7" s="109"/>
      <c r="I7" s="26"/>
      <c r="J7" s="16"/>
    </row>
    <row r="8" spans="2:32" ht="20.25" customHeight="1" x14ac:dyDescent="0.15">
      <c r="B8" s="85"/>
      <c r="C8" s="10" t="s">
        <v>3</v>
      </c>
      <c r="D8" s="11" t="s">
        <v>29</v>
      </c>
      <c r="E8" s="20">
        <v>0.53</v>
      </c>
      <c r="F8" s="108"/>
      <c r="G8" s="109"/>
      <c r="I8" s="26"/>
      <c r="J8" s="16"/>
    </row>
    <row r="9" spans="2:32" ht="20.25" customHeight="1" x14ac:dyDescent="0.15">
      <c r="B9" s="85"/>
      <c r="C9" s="10" t="s">
        <v>95</v>
      </c>
      <c r="D9" s="11" t="s">
        <v>29</v>
      </c>
      <c r="E9" s="31">
        <v>0.53</v>
      </c>
      <c r="F9" s="77"/>
      <c r="G9" s="78"/>
      <c r="I9" s="26"/>
      <c r="J9" s="16"/>
    </row>
    <row r="10" spans="2:32" ht="20.25" customHeight="1" x14ac:dyDescent="0.15">
      <c r="B10" s="85"/>
      <c r="C10" s="10" t="s">
        <v>4</v>
      </c>
      <c r="D10" s="11" t="s">
        <v>29</v>
      </c>
      <c r="E10" s="31">
        <f>E8</f>
        <v>0.53</v>
      </c>
      <c r="F10" s="108"/>
      <c r="G10" s="109"/>
      <c r="I10" s="26"/>
      <c r="J10" s="16"/>
    </row>
    <row r="11" spans="2:32" ht="20.25" customHeight="1" x14ac:dyDescent="0.15">
      <c r="B11" s="85"/>
      <c r="C11" s="8" t="s">
        <v>23</v>
      </c>
      <c r="D11" s="11" t="s">
        <v>29</v>
      </c>
      <c r="E11" s="31">
        <f t="shared" ref="E11" si="0">E10</f>
        <v>0.53</v>
      </c>
      <c r="F11" s="108"/>
      <c r="G11" s="109"/>
      <c r="I11" s="26"/>
      <c r="J11" s="16"/>
    </row>
    <row r="12" spans="2:32" ht="20.25" customHeight="1" x14ac:dyDescent="0.15">
      <c r="B12" s="85"/>
      <c r="C12" s="10" t="s">
        <v>6</v>
      </c>
      <c r="D12" s="11" t="s">
        <v>29</v>
      </c>
      <c r="E12" s="31">
        <f>E11</f>
        <v>0.53</v>
      </c>
      <c r="F12" s="108"/>
      <c r="G12" s="109"/>
      <c r="I12" s="26"/>
      <c r="J12" s="16"/>
    </row>
    <row r="13" spans="2:32" ht="20.25" customHeight="1" x14ac:dyDescent="0.15">
      <c r="B13" s="84" t="s">
        <v>30</v>
      </c>
      <c r="C13" s="12" t="s">
        <v>7</v>
      </c>
      <c r="D13" s="17" t="s">
        <v>31</v>
      </c>
      <c r="E13" s="19">
        <v>1</v>
      </c>
      <c r="F13" s="97"/>
      <c r="G13" s="98"/>
      <c r="I13" s="95" t="s">
        <v>43</v>
      </c>
      <c r="J13" s="96"/>
      <c r="K13" s="96"/>
      <c r="L13" s="18"/>
      <c r="N13" s="95" t="s">
        <v>44</v>
      </c>
      <c r="O13" s="96"/>
      <c r="P13" s="96"/>
      <c r="Q13" s="18"/>
      <c r="S13" s="95" t="s">
        <v>45</v>
      </c>
      <c r="T13" s="96"/>
      <c r="U13" s="96"/>
      <c r="V13" s="18"/>
      <c r="X13" s="95" t="s">
        <v>46</v>
      </c>
      <c r="Y13" s="96"/>
      <c r="Z13" s="96"/>
      <c r="AA13" s="18"/>
      <c r="AC13" s="95" t="s">
        <v>47</v>
      </c>
      <c r="AD13" s="96"/>
      <c r="AE13" s="96"/>
      <c r="AF13" s="18"/>
    </row>
    <row r="14" spans="2:32" ht="20.25" customHeight="1" x14ac:dyDescent="0.15">
      <c r="B14" s="85"/>
      <c r="C14" s="13" t="s">
        <v>108</v>
      </c>
      <c r="D14" s="17" t="s">
        <v>31</v>
      </c>
      <c r="E14" s="23">
        <v>1</v>
      </c>
      <c r="F14" s="99"/>
      <c r="G14" s="100"/>
      <c r="I14" s="1" t="s">
        <v>39</v>
      </c>
      <c r="J14" s="1">
        <f>ROUND((157+20+10)/10000,2)</f>
        <v>0.02</v>
      </c>
      <c r="K14" s="1"/>
      <c r="L14" s="1">
        <f>J14</f>
        <v>0.02</v>
      </c>
      <c r="N14" s="1" t="s">
        <v>39</v>
      </c>
      <c r="O14" s="1">
        <f>ROUND((840)/10000,2)</f>
        <v>0.08</v>
      </c>
      <c r="P14" s="1"/>
      <c r="Q14" s="1">
        <f>O14</f>
        <v>0.08</v>
      </c>
      <c r="S14" s="1" t="s">
        <v>39</v>
      </c>
      <c r="T14" s="1">
        <f>ROUND((488)/10000,2)</f>
        <v>0.05</v>
      </c>
      <c r="U14" s="1"/>
      <c r="V14" s="1">
        <f>T14</f>
        <v>0.05</v>
      </c>
      <c r="X14" s="1" t="s">
        <v>39</v>
      </c>
      <c r="Y14" s="1">
        <f>ROUND((200+82+226)/10000,2)</f>
        <v>0.05</v>
      </c>
      <c r="Z14" s="1"/>
      <c r="AA14" s="1">
        <f>Y14</f>
        <v>0.05</v>
      </c>
      <c r="AC14" s="1" t="s">
        <v>39</v>
      </c>
      <c r="AD14" s="1">
        <f>ROUND((201+223+1112+175+167)/10000,2)</f>
        <v>0.19</v>
      </c>
      <c r="AE14" s="1"/>
      <c r="AF14" s="1">
        <f>AD14</f>
        <v>0.19</v>
      </c>
    </row>
    <row r="15" spans="2:32" ht="20.25" customHeight="1" x14ac:dyDescent="0.15">
      <c r="B15" s="85"/>
      <c r="C15" s="13" t="s">
        <v>109</v>
      </c>
      <c r="D15" s="30" t="s">
        <v>129</v>
      </c>
      <c r="E15" s="31">
        <v>1.06</v>
      </c>
      <c r="F15" s="70"/>
      <c r="G15" s="71"/>
      <c r="I15" s="1"/>
      <c r="J15" s="1"/>
      <c r="K15" s="1"/>
      <c r="L15" s="1"/>
      <c r="N15" s="1"/>
      <c r="O15" s="1"/>
      <c r="P15" s="1"/>
      <c r="Q15" s="1"/>
      <c r="S15" s="1"/>
      <c r="T15" s="1"/>
      <c r="U15" s="1"/>
      <c r="V15" s="1"/>
      <c r="X15" s="1"/>
      <c r="Y15" s="1"/>
      <c r="Z15" s="1"/>
      <c r="AA15" s="1"/>
      <c r="AC15" s="1"/>
      <c r="AD15" s="1"/>
      <c r="AE15" s="1"/>
      <c r="AF15" s="1"/>
    </row>
    <row r="16" spans="2:32" ht="20.25" customHeight="1" x14ac:dyDescent="0.15">
      <c r="B16" s="85"/>
      <c r="C16" s="13" t="s">
        <v>110</v>
      </c>
      <c r="D16" s="30" t="s">
        <v>129</v>
      </c>
      <c r="E16" s="31">
        <v>1.06</v>
      </c>
      <c r="F16" s="70"/>
      <c r="G16" s="71"/>
      <c r="I16" s="1"/>
      <c r="J16" s="1"/>
      <c r="K16" s="1"/>
      <c r="L16" s="1"/>
      <c r="N16" s="1"/>
      <c r="O16" s="1"/>
      <c r="P16" s="1"/>
      <c r="Q16" s="1"/>
      <c r="S16" s="1"/>
      <c r="T16" s="1"/>
      <c r="U16" s="1"/>
      <c r="V16" s="1"/>
      <c r="X16" s="1"/>
      <c r="Y16" s="1"/>
      <c r="Z16" s="1"/>
      <c r="AA16" s="1"/>
      <c r="AC16" s="1"/>
      <c r="AD16" s="1"/>
      <c r="AE16" s="1"/>
      <c r="AF16" s="1"/>
    </row>
    <row r="17" spans="2:32" ht="20.25" customHeight="1" x14ac:dyDescent="0.15">
      <c r="B17" s="85"/>
      <c r="C17" s="13" t="s">
        <v>111</v>
      </c>
      <c r="D17" s="30" t="s">
        <v>129</v>
      </c>
      <c r="E17" s="31">
        <v>1.06</v>
      </c>
      <c r="F17" s="70"/>
      <c r="G17" s="71"/>
      <c r="I17" s="1"/>
      <c r="J17" s="1"/>
      <c r="K17" s="1"/>
      <c r="L17" s="1"/>
      <c r="N17" s="1"/>
      <c r="O17" s="1"/>
      <c r="P17" s="1"/>
      <c r="Q17" s="1"/>
      <c r="S17" s="1"/>
      <c r="T17" s="1"/>
      <c r="U17" s="1"/>
      <c r="V17" s="1"/>
      <c r="X17" s="1"/>
      <c r="Y17" s="1"/>
      <c r="Z17" s="1"/>
      <c r="AA17" s="1"/>
      <c r="AC17" s="1"/>
      <c r="AD17" s="1"/>
      <c r="AE17" s="1"/>
      <c r="AF17" s="1"/>
    </row>
    <row r="18" spans="2:32" ht="20.25" customHeight="1" x14ac:dyDescent="0.15">
      <c r="B18" s="85"/>
      <c r="C18" s="13" t="s">
        <v>112</v>
      </c>
      <c r="D18" s="30" t="s">
        <v>129</v>
      </c>
      <c r="E18" s="31">
        <v>1.06</v>
      </c>
      <c r="F18" s="70"/>
      <c r="G18" s="71"/>
      <c r="I18" s="1"/>
      <c r="J18" s="1"/>
      <c r="K18" s="1"/>
      <c r="L18" s="1"/>
      <c r="N18" s="1"/>
      <c r="O18" s="1"/>
      <c r="P18" s="1"/>
      <c r="Q18" s="1"/>
      <c r="S18" s="1"/>
      <c r="T18" s="1"/>
      <c r="U18" s="1"/>
      <c r="V18" s="1"/>
      <c r="X18" s="1"/>
      <c r="Y18" s="1"/>
      <c r="Z18" s="1"/>
      <c r="AA18" s="1"/>
      <c r="AC18" s="1"/>
      <c r="AD18" s="1"/>
      <c r="AE18" s="1"/>
      <c r="AF18" s="1"/>
    </row>
    <row r="19" spans="2:32" ht="20.25" customHeight="1" x14ac:dyDescent="0.15">
      <c r="B19" s="85"/>
      <c r="C19" s="13" t="s">
        <v>113</v>
      </c>
      <c r="D19" s="30" t="s">
        <v>129</v>
      </c>
      <c r="E19" s="31">
        <v>1.06</v>
      </c>
      <c r="F19" s="70"/>
      <c r="G19" s="71"/>
      <c r="I19" s="1"/>
      <c r="J19" s="1"/>
      <c r="K19" s="1"/>
      <c r="L19" s="1"/>
      <c r="N19" s="1"/>
      <c r="O19" s="1"/>
      <c r="P19" s="1"/>
      <c r="Q19" s="1"/>
      <c r="S19" s="1"/>
      <c r="T19" s="1"/>
      <c r="U19" s="1"/>
      <c r="V19" s="1"/>
      <c r="X19" s="1"/>
      <c r="Y19" s="1"/>
      <c r="Z19" s="1"/>
      <c r="AA19" s="1"/>
      <c r="AC19" s="1"/>
      <c r="AD19" s="1"/>
      <c r="AE19" s="1"/>
      <c r="AF19" s="1"/>
    </row>
    <row r="20" spans="2:32" ht="20.25" customHeight="1" x14ac:dyDescent="0.15">
      <c r="B20" s="85"/>
      <c r="C20" s="13" t="s">
        <v>114</v>
      </c>
      <c r="D20" s="30" t="s">
        <v>129</v>
      </c>
      <c r="E20" s="31">
        <v>1.06</v>
      </c>
      <c r="F20" s="70"/>
      <c r="G20" s="71"/>
      <c r="I20" s="1"/>
      <c r="J20" s="1"/>
      <c r="K20" s="1"/>
      <c r="L20" s="1"/>
      <c r="N20" s="1"/>
      <c r="O20" s="1"/>
      <c r="P20" s="1"/>
      <c r="Q20" s="1"/>
      <c r="S20" s="1"/>
      <c r="T20" s="1"/>
      <c r="U20" s="1"/>
      <c r="V20" s="1"/>
      <c r="X20" s="1"/>
      <c r="Y20" s="1"/>
      <c r="Z20" s="1"/>
      <c r="AA20" s="1"/>
      <c r="AC20" s="1"/>
      <c r="AD20" s="1"/>
      <c r="AE20" s="1"/>
      <c r="AF20" s="1"/>
    </row>
    <row r="21" spans="2:32" ht="20.25" customHeight="1" x14ac:dyDescent="0.15">
      <c r="B21" s="85"/>
      <c r="C21" s="13" t="s">
        <v>115</v>
      </c>
      <c r="D21" s="30" t="s">
        <v>129</v>
      </c>
      <c r="E21" s="31">
        <v>1.06</v>
      </c>
      <c r="F21" s="101"/>
      <c r="G21" s="102"/>
      <c r="I21" s="1"/>
      <c r="J21" s="1">
        <f t="shared" ref="J21:J28" si="1">ROUND((14070+11585+18258)/10000,2)</f>
        <v>4.3899999999999997</v>
      </c>
      <c r="K21" s="1"/>
      <c r="L21" s="1">
        <f>J21</f>
        <v>4.3899999999999997</v>
      </c>
      <c r="N21" s="1"/>
      <c r="O21" s="1">
        <f t="shared" ref="O21:O28" si="2">ROUND((17009+11750)/10000,2)</f>
        <v>2.88</v>
      </c>
      <c r="P21" s="1"/>
      <c r="Q21" s="1">
        <f>O21</f>
        <v>2.88</v>
      </c>
      <c r="S21" s="1"/>
      <c r="T21" s="1">
        <f t="shared" ref="T21:T28" si="3">ROUND((5271)/10000,2)</f>
        <v>0.53</v>
      </c>
      <c r="U21" s="1"/>
      <c r="V21" s="1">
        <f>T21</f>
        <v>0.53</v>
      </c>
      <c r="X21" s="1"/>
      <c r="Y21" s="1">
        <f t="shared" ref="Y21:Y28" si="4">ROUND((15148+36581+526+292+165+93)/10000,2)</f>
        <v>5.28</v>
      </c>
      <c r="Z21" s="1"/>
      <c r="AA21" s="1">
        <f>Y21</f>
        <v>5.28</v>
      </c>
      <c r="AC21" s="1"/>
      <c r="AD21" s="1">
        <f t="shared" ref="AD21:AD28" si="5">ROUND((11645+4973+253+1135+1531+727)/10000,2)</f>
        <v>2.0299999999999998</v>
      </c>
      <c r="AE21" s="1"/>
      <c r="AF21" s="1">
        <f>AD21</f>
        <v>2.0299999999999998</v>
      </c>
    </row>
    <row r="22" spans="2:32" ht="20.25" customHeight="1" x14ac:dyDescent="0.15">
      <c r="B22" s="85"/>
      <c r="C22" s="14" t="s">
        <v>116</v>
      </c>
      <c r="D22" s="30" t="s">
        <v>129</v>
      </c>
      <c r="E22" s="31">
        <v>1.06</v>
      </c>
      <c r="F22" s="72"/>
      <c r="G22" s="73"/>
      <c r="I22" s="1"/>
      <c r="J22" s="1"/>
      <c r="K22" s="1"/>
      <c r="L22" s="1"/>
      <c r="N22" s="1"/>
      <c r="O22" s="1"/>
      <c r="P22" s="1"/>
      <c r="Q22" s="1"/>
      <c r="S22" s="1"/>
      <c r="T22" s="1"/>
      <c r="U22" s="1"/>
      <c r="V22" s="1"/>
      <c r="X22" s="1"/>
      <c r="Y22" s="1"/>
      <c r="Z22" s="1"/>
      <c r="AA22" s="1"/>
      <c r="AC22" s="1"/>
      <c r="AD22" s="1"/>
      <c r="AE22" s="1"/>
      <c r="AF22" s="1"/>
    </row>
    <row r="23" spans="2:32" ht="20.25" customHeight="1" x14ac:dyDescent="0.15">
      <c r="B23" s="85"/>
      <c r="C23" s="13" t="s">
        <v>117</v>
      </c>
      <c r="D23" s="30" t="s">
        <v>130</v>
      </c>
      <c r="E23" s="23">
        <v>12</v>
      </c>
      <c r="F23" s="72"/>
      <c r="G23" s="73"/>
      <c r="I23" s="1"/>
      <c r="J23" s="1"/>
      <c r="K23" s="1"/>
      <c r="L23" s="1"/>
      <c r="N23" s="1"/>
      <c r="O23" s="1"/>
      <c r="P23" s="1"/>
      <c r="Q23" s="1"/>
      <c r="S23" s="1"/>
      <c r="T23" s="1"/>
      <c r="U23" s="1"/>
      <c r="V23" s="1"/>
      <c r="X23" s="1"/>
      <c r="Y23" s="1"/>
      <c r="Z23" s="1"/>
      <c r="AA23" s="1"/>
      <c r="AC23" s="1"/>
      <c r="AD23" s="1"/>
      <c r="AE23" s="1"/>
      <c r="AF23" s="1"/>
    </row>
    <row r="24" spans="2:32" ht="20.25" customHeight="1" x14ac:dyDescent="0.15">
      <c r="B24" s="85"/>
      <c r="C24" s="13" t="s">
        <v>118</v>
      </c>
      <c r="D24" s="30" t="s">
        <v>129</v>
      </c>
      <c r="E24" s="31">
        <v>0.95</v>
      </c>
      <c r="F24" s="72"/>
      <c r="G24" s="73"/>
      <c r="I24" s="1"/>
      <c r="J24" s="1"/>
      <c r="K24" s="1"/>
      <c r="L24" s="1"/>
      <c r="N24" s="1"/>
      <c r="O24" s="1"/>
      <c r="P24" s="1"/>
      <c r="Q24" s="1"/>
      <c r="S24" s="1"/>
      <c r="T24" s="1"/>
      <c r="U24" s="1"/>
      <c r="V24" s="1"/>
      <c r="X24" s="1"/>
      <c r="Y24" s="1"/>
      <c r="Z24" s="1"/>
      <c r="AA24" s="1"/>
      <c r="AC24" s="1"/>
      <c r="AD24" s="1"/>
      <c r="AE24" s="1"/>
      <c r="AF24" s="1"/>
    </row>
    <row r="25" spans="2:32" ht="20.25" customHeight="1" x14ac:dyDescent="0.15">
      <c r="B25" s="85"/>
      <c r="C25" s="13" t="s">
        <v>119</v>
      </c>
      <c r="D25" s="30" t="s">
        <v>129</v>
      </c>
      <c r="E25" s="31">
        <v>1.06</v>
      </c>
      <c r="F25" s="72"/>
      <c r="G25" s="73"/>
      <c r="I25" s="1"/>
      <c r="J25" s="1"/>
      <c r="K25" s="1"/>
      <c r="L25" s="1"/>
      <c r="N25" s="1"/>
      <c r="O25" s="1"/>
      <c r="P25" s="1"/>
      <c r="Q25" s="1"/>
      <c r="S25" s="1"/>
      <c r="T25" s="1"/>
      <c r="U25" s="1"/>
      <c r="V25" s="1"/>
      <c r="X25" s="1"/>
      <c r="Y25" s="1"/>
      <c r="Z25" s="1"/>
      <c r="AA25" s="1"/>
      <c r="AC25" s="1"/>
      <c r="AD25" s="1"/>
      <c r="AE25" s="1"/>
      <c r="AF25" s="1"/>
    </row>
    <row r="26" spans="2:32" ht="20.25" customHeight="1" x14ac:dyDescent="0.15">
      <c r="B26" s="85"/>
      <c r="C26" s="13" t="s">
        <v>120</v>
      </c>
      <c r="D26" s="30" t="s">
        <v>129</v>
      </c>
      <c r="E26" s="31">
        <v>1.06</v>
      </c>
      <c r="F26" s="72"/>
      <c r="G26" s="73"/>
      <c r="I26" s="1"/>
      <c r="J26" s="1"/>
      <c r="K26" s="1"/>
      <c r="L26" s="1"/>
      <c r="N26" s="1"/>
      <c r="O26" s="1"/>
      <c r="P26" s="1"/>
      <c r="Q26" s="1"/>
      <c r="S26" s="1"/>
      <c r="T26" s="1"/>
      <c r="U26" s="1"/>
      <c r="V26" s="1"/>
      <c r="X26" s="1"/>
      <c r="Y26" s="1"/>
      <c r="Z26" s="1"/>
      <c r="AA26" s="1"/>
      <c r="AC26" s="1"/>
      <c r="AD26" s="1"/>
      <c r="AE26" s="1"/>
      <c r="AF26" s="1"/>
    </row>
    <row r="27" spans="2:32" ht="20.25" customHeight="1" x14ac:dyDescent="0.15">
      <c r="B27" s="85"/>
      <c r="C27" s="13" t="s">
        <v>121</v>
      </c>
      <c r="D27" s="30" t="s">
        <v>129</v>
      </c>
      <c r="E27" s="31">
        <v>0.24</v>
      </c>
      <c r="F27" s="72"/>
      <c r="G27" s="73"/>
      <c r="I27" s="1"/>
      <c r="J27" s="1"/>
      <c r="K27" s="1"/>
      <c r="L27" s="1"/>
      <c r="N27" s="1"/>
      <c r="O27" s="1"/>
      <c r="P27" s="1"/>
      <c r="Q27" s="1"/>
      <c r="S27" s="1"/>
      <c r="T27" s="1"/>
      <c r="U27" s="1"/>
      <c r="V27" s="1"/>
      <c r="X27" s="1"/>
      <c r="Y27" s="1"/>
      <c r="Z27" s="1"/>
      <c r="AA27" s="1"/>
      <c r="AC27" s="1"/>
      <c r="AD27" s="1"/>
      <c r="AE27" s="1"/>
      <c r="AF27" s="1"/>
    </row>
    <row r="28" spans="2:32" ht="20.25" customHeight="1" x14ac:dyDescent="0.15">
      <c r="B28" s="85"/>
      <c r="C28" s="14" t="s">
        <v>122</v>
      </c>
      <c r="D28" s="30" t="s">
        <v>131</v>
      </c>
      <c r="E28" s="23">
        <v>12</v>
      </c>
      <c r="F28" s="101"/>
      <c r="G28" s="102"/>
      <c r="I28" s="1"/>
      <c r="J28" s="1">
        <f t="shared" si="1"/>
        <v>4.3899999999999997</v>
      </c>
      <c r="K28" s="1"/>
      <c r="L28" s="1">
        <f>J28</f>
        <v>4.3899999999999997</v>
      </c>
      <c r="N28" s="1"/>
      <c r="O28" s="1">
        <f t="shared" si="2"/>
        <v>2.88</v>
      </c>
      <c r="P28" s="1"/>
      <c r="Q28" s="1">
        <f>O28</f>
        <v>2.88</v>
      </c>
      <c r="S28" s="1"/>
      <c r="T28" s="1">
        <f t="shared" si="3"/>
        <v>0.53</v>
      </c>
      <c r="U28" s="1"/>
      <c r="V28" s="1">
        <f>T28</f>
        <v>0.53</v>
      </c>
      <c r="X28" s="1"/>
      <c r="Y28" s="1">
        <f t="shared" si="4"/>
        <v>5.28</v>
      </c>
      <c r="Z28" s="1"/>
      <c r="AA28" s="1">
        <f>Y28</f>
        <v>5.28</v>
      </c>
      <c r="AC28" s="1"/>
      <c r="AD28" s="1">
        <f t="shared" si="5"/>
        <v>2.0299999999999998</v>
      </c>
      <c r="AE28" s="1"/>
      <c r="AF28" s="1">
        <f>AD28</f>
        <v>2.0299999999999998</v>
      </c>
    </row>
    <row r="29" spans="2:32" ht="20.25" customHeight="1" x14ac:dyDescent="0.15">
      <c r="B29" s="85"/>
      <c r="C29" s="13" t="s">
        <v>123</v>
      </c>
      <c r="D29" s="30" t="s">
        <v>131</v>
      </c>
      <c r="E29" s="23">
        <v>12</v>
      </c>
      <c r="F29" s="91"/>
      <c r="G29" s="92"/>
      <c r="I29" s="1"/>
      <c r="J29" s="1"/>
      <c r="K29" s="1"/>
      <c r="L29" s="1">
        <f t="shared" ref="L29:L30" si="6">1+1+1</f>
        <v>3</v>
      </c>
      <c r="N29" s="1"/>
      <c r="O29" s="1"/>
      <c r="P29" s="1"/>
      <c r="Q29" s="1">
        <v>2</v>
      </c>
      <c r="S29" s="1"/>
      <c r="T29" s="1"/>
      <c r="U29" s="1"/>
      <c r="V29" s="1">
        <v>2</v>
      </c>
      <c r="X29" s="1"/>
      <c r="Y29" s="1"/>
      <c r="Z29" s="1"/>
      <c r="AA29" s="1">
        <f t="shared" ref="AA29:AA30" si="7">2+4</f>
        <v>6</v>
      </c>
      <c r="AC29" s="1"/>
      <c r="AD29" s="1"/>
      <c r="AE29" s="1"/>
      <c r="AF29" s="1">
        <v>6</v>
      </c>
    </row>
    <row r="30" spans="2:32" ht="20.25" customHeight="1" x14ac:dyDescent="0.15">
      <c r="B30" s="85"/>
      <c r="C30" s="13" t="s">
        <v>124</v>
      </c>
      <c r="D30" s="30" t="s">
        <v>131</v>
      </c>
      <c r="E30" s="23">
        <v>12</v>
      </c>
      <c r="F30" s="91"/>
      <c r="G30" s="92"/>
      <c r="I30" s="1"/>
      <c r="J30" s="4"/>
      <c r="K30" s="4"/>
      <c r="L30" s="1">
        <f t="shared" si="6"/>
        <v>3</v>
      </c>
      <c r="N30" s="1"/>
      <c r="O30" s="4"/>
      <c r="P30" s="4"/>
      <c r="Q30" s="1">
        <v>2</v>
      </c>
      <c r="S30" s="1"/>
      <c r="T30" s="4"/>
      <c r="U30" s="4"/>
      <c r="V30" s="1">
        <v>2</v>
      </c>
      <c r="X30" s="1"/>
      <c r="Y30" s="4"/>
      <c r="Z30" s="4"/>
      <c r="AA30" s="1">
        <f t="shared" si="7"/>
        <v>6</v>
      </c>
      <c r="AC30" s="1"/>
      <c r="AD30" s="4"/>
      <c r="AE30" s="4"/>
      <c r="AF30" s="1">
        <v>6</v>
      </c>
    </row>
    <row r="31" spans="2:32" ht="20.25" customHeight="1" x14ac:dyDescent="0.15">
      <c r="B31" s="85"/>
      <c r="C31" s="13" t="s">
        <v>125</v>
      </c>
      <c r="D31" s="30" t="s">
        <v>131</v>
      </c>
      <c r="E31" s="23">
        <v>12</v>
      </c>
      <c r="F31" s="93"/>
      <c r="G31" s="94"/>
      <c r="I31" s="1"/>
      <c r="J31" s="1">
        <f t="shared" ref="J31" si="8">ROUND((14070+11585+18258)/10000,2)</f>
        <v>4.3899999999999997</v>
      </c>
      <c r="K31" s="2" t="s">
        <v>38</v>
      </c>
      <c r="L31" s="3">
        <f>ROUND(J31*1.2,2)</f>
        <v>5.27</v>
      </c>
      <c r="N31" s="1"/>
      <c r="O31" s="1">
        <f t="shared" ref="O31" si="9">ROUND((17009+11750)/10000,2)</f>
        <v>2.88</v>
      </c>
      <c r="P31" s="2" t="s">
        <v>38</v>
      </c>
      <c r="Q31" s="3">
        <f>ROUND(O31*1.2,2)</f>
        <v>3.46</v>
      </c>
      <c r="S31" s="1"/>
      <c r="T31" s="1">
        <f t="shared" ref="T31" si="10">ROUND((5271)/10000,2)</f>
        <v>0.53</v>
      </c>
      <c r="U31" s="2" t="s">
        <v>38</v>
      </c>
      <c r="V31" s="3">
        <f>ROUND(T31*1.2,2)</f>
        <v>0.64</v>
      </c>
      <c r="X31" s="1"/>
      <c r="Y31" s="1">
        <f t="shared" ref="Y31" si="11">ROUND((15148+36581+526+292+165+93)/10000,2)</f>
        <v>5.28</v>
      </c>
      <c r="Z31" s="2" t="s">
        <v>38</v>
      </c>
      <c r="AA31" s="3">
        <f>ROUND(Y31*1.2,2)</f>
        <v>6.34</v>
      </c>
      <c r="AC31" s="1"/>
      <c r="AD31" s="1">
        <f t="shared" ref="AD31" si="12">ROUND((11645+4973+253+1135+1531+727)/10000,2)</f>
        <v>2.0299999999999998</v>
      </c>
      <c r="AE31" s="2" t="s">
        <v>38</v>
      </c>
      <c r="AF31" s="3">
        <f>ROUND(AD31*1.2,2)</f>
        <v>2.44</v>
      </c>
    </row>
    <row r="32" spans="2:32" ht="20.25" customHeight="1" x14ac:dyDescent="0.15">
      <c r="B32" s="85"/>
      <c r="C32" s="13" t="s">
        <v>126</v>
      </c>
      <c r="D32" s="30" t="s">
        <v>128</v>
      </c>
      <c r="E32" s="23">
        <v>12</v>
      </c>
      <c r="F32" s="91"/>
      <c r="G32" s="92"/>
      <c r="I32" s="1"/>
      <c r="J32" s="1"/>
      <c r="K32" s="1"/>
      <c r="L32" s="1">
        <v>11</v>
      </c>
      <c r="N32" s="1"/>
      <c r="O32" s="1"/>
      <c r="P32" s="1"/>
      <c r="Q32" s="1">
        <v>6</v>
      </c>
      <c r="S32" s="1"/>
      <c r="T32" s="1"/>
      <c r="U32" s="1"/>
      <c r="V32" s="1">
        <v>6</v>
      </c>
      <c r="X32" s="1"/>
      <c r="Y32" s="1"/>
      <c r="Z32" s="1"/>
      <c r="AA32" s="1">
        <f>4+5</f>
        <v>9</v>
      </c>
      <c r="AC32" s="1"/>
      <c r="AD32" s="1"/>
      <c r="AE32" s="1"/>
      <c r="AF32" s="1">
        <v>21</v>
      </c>
    </row>
    <row r="33" spans="2:32" ht="20.25" customHeight="1" x14ac:dyDescent="0.15">
      <c r="B33" s="22"/>
      <c r="C33" s="13" t="s">
        <v>127</v>
      </c>
      <c r="D33" s="83" t="s">
        <v>128</v>
      </c>
      <c r="E33" s="23">
        <v>12</v>
      </c>
      <c r="F33" s="35"/>
      <c r="G33" s="36"/>
      <c r="I33" s="16"/>
      <c r="J33" s="16"/>
      <c r="K33" s="16"/>
      <c r="L33" s="16"/>
      <c r="N33" s="16"/>
      <c r="O33" s="16"/>
      <c r="P33" s="16"/>
      <c r="Q33" s="16"/>
      <c r="S33" s="16"/>
      <c r="T33" s="16"/>
      <c r="U33" s="16"/>
      <c r="V33" s="16"/>
      <c r="X33" s="16"/>
      <c r="Y33" s="16"/>
      <c r="Z33" s="16"/>
      <c r="AA33" s="16"/>
      <c r="AC33" s="16"/>
      <c r="AD33" s="16"/>
      <c r="AE33" s="16"/>
      <c r="AF33" s="16"/>
    </row>
    <row r="34" spans="2:32" ht="20.25" customHeight="1" x14ac:dyDescent="0.15">
      <c r="B34" s="84" t="s">
        <v>135</v>
      </c>
      <c r="C34" s="13" t="s">
        <v>132</v>
      </c>
      <c r="D34" s="30" t="s">
        <v>31</v>
      </c>
      <c r="E34" s="33">
        <v>1</v>
      </c>
      <c r="F34" s="87"/>
      <c r="G34" s="88"/>
    </row>
    <row r="35" spans="2:32" ht="20.25" customHeight="1" x14ac:dyDescent="0.15">
      <c r="B35" s="85"/>
      <c r="C35" s="13" t="s">
        <v>133</v>
      </c>
      <c r="D35" s="30" t="s">
        <v>134</v>
      </c>
      <c r="E35" s="33">
        <v>1</v>
      </c>
      <c r="F35" s="87"/>
      <c r="G35" s="88"/>
    </row>
    <row r="36" spans="2:32" ht="20.25" customHeight="1" x14ac:dyDescent="0.15">
      <c r="B36" s="85"/>
      <c r="C36" s="13" t="s">
        <v>87</v>
      </c>
      <c r="D36" s="30" t="s">
        <v>88</v>
      </c>
      <c r="E36" s="33">
        <v>2</v>
      </c>
      <c r="F36" s="37"/>
      <c r="G36" s="38"/>
    </row>
    <row r="37" spans="2:32" ht="20.25" customHeight="1" x14ac:dyDescent="0.15">
      <c r="B37" s="84" t="s">
        <v>96</v>
      </c>
      <c r="C37" s="13" t="s">
        <v>97</v>
      </c>
      <c r="D37" s="30" t="s">
        <v>31</v>
      </c>
      <c r="E37" s="33">
        <v>1</v>
      </c>
      <c r="F37" s="87"/>
      <c r="G37" s="88"/>
    </row>
    <row r="38" spans="2:32" ht="20.25" customHeight="1" x14ac:dyDescent="0.15">
      <c r="B38" s="85"/>
      <c r="C38" s="13" t="s">
        <v>98</v>
      </c>
      <c r="D38" s="30" t="s">
        <v>67</v>
      </c>
      <c r="E38" s="33">
        <v>1</v>
      </c>
      <c r="F38" s="87"/>
      <c r="G38" s="88"/>
    </row>
    <row r="39" spans="2:32" ht="20.25" customHeight="1" x14ac:dyDescent="0.15">
      <c r="B39" s="85"/>
      <c r="C39" s="13" t="s">
        <v>99</v>
      </c>
      <c r="D39" s="30" t="s">
        <v>104</v>
      </c>
      <c r="E39" s="33">
        <v>1</v>
      </c>
      <c r="F39" s="37"/>
      <c r="G39" s="38"/>
    </row>
    <row r="40" spans="2:32" ht="20.25" customHeight="1" x14ac:dyDescent="0.15">
      <c r="B40" s="85"/>
      <c r="C40" s="13" t="s">
        <v>100</v>
      </c>
      <c r="D40" s="30" t="s">
        <v>104</v>
      </c>
      <c r="E40" s="21">
        <v>1</v>
      </c>
      <c r="F40" s="89"/>
      <c r="G40" s="90"/>
    </row>
    <row r="41" spans="2:32" ht="20.25" customHeight="1" x14ac:dyDescent="0.15">
      <c r="B41" s="85"/>
      <c r="C41" s="13" t="s">
        <v>101</v>
      </c>
      <c r="D41" s="30" t="s">
        <v>105</v>
      </c>
      <c r="E41" s="33">
        <v>1</v>
      </c>
      <c r="F41" s="79"/>
      <c r="G41" s="69"/>
    </row>
    <row r="42" spans="2:32" ht="20.25" customHeight="1" x14ac:dyDescent="0.15">
      <c r="B42" s="85"/>
      <c r="C42" s="13" t="s">
        <v>102</v>
      </c>
      <c r="D42" s="30" t="s">
        <v>105</v>
      </c>
      <c r="E42" s="33">
        <v>1</v>
      </c>
      <c r="F42" s="79"/>
      <c r="G42" s="69"/>
    </row>
    <row r="43" spans="2:32" ht="20.25" customHeight="1" x14ac:dyDescent="0.15">
      <c r="B43" s="85"/>
      <c r="C43" s="13" t="s">
        <v>102</v>
      </c>
      <c r="D43" s="30" t="s">
        <v>106</v>
      </c>
      <c r="E43" s="33">
        <v>2</v>
      </c>
      <c r="F43" s="79"/>
      <c r="G43" s="69"/>
    </row>
    <row r="44" spans="2:32" ht="20.25" customHeight="1" x14ac:dyDescent="0.15">
      <c r="B44" s="86"/>
      <c r="C44" s="5" t="s">
        <v>103</v>
      </c>
      <c r="D44" s="74" t="s">
        <v>107</v>
      </c>
      <c r="E44" s="81">
        <v>3</v>
      </c>
      <c r="F44" s="37"/>
      <c r="G44" s="38"/>
    </row>
    <row r="45" spans="2:32" ht="20.25" customHeight="1" x14ac:dyDescent="0.15"/>
    <row r="46" spans="2:32" ht="20.25" customHeight="1" x14ac:dyDescent="0.15"/>
    <row r="47" spans="2:32" ht="20.25" customHeight="1" x14ac:dyDescent="0.15"/>
    <row r="48" spans="2:32" ht="20.25" customHeight="1" x14ac:dyDescent="0.15"/>
  </sheetData>
  <mergeCells count="31">
    <mergeCell ref="F11:G11"/>
    <mergeCell ref="F12:G12"/>
    <mergeCell ref="B6:B12"/>
    <mergeCell ref="F8:G8"/>
    <mergeCell ref="F7:G7"/>
    <mergeCell ref="B2:C2"/>
    <mergeCell ref="F2:G2"/>
    <mergeCell ref="B3:C3"/>
    <mergeCell ref="F3:G3"/>
    <mergeCell ref="F10:G10"/>
    <mergeCell ref="B13:B32"/>
    <mergeCell ref="F13:G13"/>
    <mergeCell ref="I13:K13"/>
    <mergeCell ref="N13:P13"/>
    <mergeCell ref="S13:U13"/>
    <mergeCell ref="F29:G29"/>
    <mergeCell ref="F14:G14"/>
    <mergeCell ref="F21:G21"/>
    <mergeCell ref="F28:G28"/>
    <mergeCell ref="F30:G30"/>
    <mergeCell ref="F31:G31"/>
    <mergeCell ref="F32:G32"/>
    <mergeCell ref="F35:G35"/>
    <mergeCell ref="AC13:AE13"/>
    <mergeCell ref="X13:Z13"/>
    <mergeCell ref="B37:B44"/>
    <mergeCell ref="F37:G37"/>
    <mergeCell ref="F38:G38"/>
    <mergeCell ref="F40:G40"/>
    <mergeCell ref="B34:B36"/>
    <mergeCell ref="F34:G34"/>
  </mergeCells>
  <phoneticPr fontId="1"/>
  <printOptions horizontalCentered="1"/>
  <pageMargins left="0.78740157480314965" right="0.39370078740157483" top="0.78740157480314965" bottom="0.39370078740157483" header="0.39370078740157483" footer="0.39370078740157483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C8EF05-2908-414D-BF68-A9667EBD99D7}">
  <dimension ref="B1:AG47"/>
  <sheetViews>
    <sheetView view="pageBreakPreview" zoomScaleNormal="100" zoomScaleSheetLayoutView="100" workbookViewId="0">
      <selection activeCell="Y12" sqref="Y12"/>
    </sheetView>
  </sheetViews>
  <sheetFormatPr defaultRowHeight="13.5" x14ac:dyDescent="0.15"/>
  <cols>
    <col min="1" max="1" width="1.75" customWidth="1"/>
    <col min="2" max="2" width="3.625" customWidth="1"/>
    <col min="3" max="3" width="44.5" bestFit="1" customWidth="1"/>
    <col min="4" max="4" width="7.5" customWidth="1"/>
    <col min="5" max="6" width="11.625" customWidth="1"/>
    <col min="7" max="8" width="8.75" customWidth="1"/>
    <col min="10" max="13" width="9" hidden="1" customWidth="1"/>
    <col min="14" max="14" width="2.375" hidden="1" customWidth="1"/>
    <col min="15" max="18" width="0" hidden="1" customWidth="1"/>
    <col min="19" max="19" width="1.625" hidden="1" customWidth="1"/>
    <col min="20" max="23" width="0" hidden="1" customWidth="1"/>
    <col min="24" max="24" width="0.875" customWidth="1"/>
    <col min="29" max="29" width="1" customWidth="1"/>
  </cols>
  <sheetData>
    <row r="1" spans="2:33" ht="20.25" customHeight="1" x14ac:dyDescent="0.15">
      <c r="B1" s="15" t="s">
        <v>79</v>
      </c>
    </row>
    <row r="2" spans="2:33" ht="20.25" customHeight="1" x14ac:dyDescent="0.15">
      <c r="B2" s="103" t="s">
        <v>0</v>
      </c>
      <c r="C2" s="103"/>
      <c r="D2" s="54" t="s">
        <v>42</v>
      </c>
      <c r="E2" s="23" t="s">
        <v>56</v>
      </c>
      <c r="F2" s="56" t="s">
        <v>75</v>
      </c>
      <c r="G2" s="104" t="s">
        <v>55</v>
      </c>
      <c r="H2" s="105"/>
    </row>
    <row r="3" spans="2:33" ht="20.25" customHeight="1" x14ac:dyDescent="0.15">
      <c r="B3" s="103" t="s">
        <v>1</v>
      </c>
      <c r="C3" s="103"/>
      <c r="D3" s="54" t="s">
        <v>41</v>
      </c>
      <c r="E3" s="21">
        <v>1600</v>
      </c>
      <c r="F3" s="57">
        <v>1600</v>
      </c>
      <c r="G3" s="106"/>
      <c r="H3" s="107"/>
      <c r="J3" s="16"/>
      <c r="K3" s="16"/>
    </row>
    <row r="4" spans="2:33" ht="20.25" customHeight="1" x14ac:dyDescent="0.15">
      <c r="B4" s="84" t="s">
        <v>57</v>
      </c>
      <c r="C4" s="65" t="s">
        <v>86</v>
      </c>
      <c r="D4" s="66" t="s">
        <v>27</v>
      </c>
      <c r="E4" s="67">
        <v>0</v>
      </c>
      <c r="F4" s="68">
        <v>3</v>
      </c>
      <c r="G4" s="108"/>
      <c r="H4" s="109"/>
      <c r="J4" s="16"/>
      <c r="K4" s="16"/>
    </row>
    <row r="5" spans="2:33" ht="20.25" customHeight="1" x14ac:dyDescent="0.15">
      <c r="B5" s="85"/>
      <c r="C5" s="6" t="s">
        <v>2</v>
      </c>
      <c r="D5" s="7" t="s">
        <v>27</v>
      </c>
      <c r="E5" s="23">
        <v>30</v>
      </c>
      <c r="F5" s="56">
        <v>30</v>
      </c>
      <c r="G5" s="108"/>
      <c r="H5" s="109"/>
      <c r="J5" s="16"/>
      <c r="K5" s="16"/>
    </row>
    <row r="6" spans="2:33" ht="20.25" customHeight="1" x14ac:dyDescent="0.15">
      <c r="B6" s="85"/>
      <c r="C6" s="5" t="s">
        <v>24</v>
      </c>
      <c r="D6" s="54" t="s">
        <v>29</v>
      </c>
      <c r="E6" s="31">
        <f>E3/1000</f>
        <v>1.6</v>
      </c>
      <c r="F6" s="58">
        <f>F3/1000</f>
        <v>1.6</v>
      </c>
      <c r="G6" s="52"/>
      <c r="H6" s="53"/>
      <c r="J6" s="16"/>
      <c r="K6" s="16"/>
    </row>
    <row r="7" spans="2:33" ht="20.25" customHeight="1" x14ac:dyDescent="0.15">
      <c r="B7" s="85"/>
      <c r="C7" s="8" t="s">
        <v>50</v>
      </c>
      <c r="D7" s="9" t="s">
        <v>28</v>
      </c>
      <c r="E7" s="55">
        <f>E3/1000*Y7/1000</f>
        <v>0.08</v>
      </c>
      <c r="F7" s="59">
        <f>F3/1000*Y7/1000</f>
        <v>0.08</v>
      </c>
      <c r="G7" s="99" t="s">
        <v>82</v>
      </c>
      <c r="H7" s="100"/>
      <c r="J7" s="24"/>
      <c r="K7" s="16"/>
      <c r="Y7" s="32">
        <v>50</v>
      </c>
    </row>
    <row r="8" spans="2:33" ht="20.25" customHeight="1" x14ac:dyDescent="0.15">
      <c r="B8" s="85"/>
      <c r="C8" s="10" t="s">
        <v>3</v>
      </c>
      <c r="D8" s="11" t="s">
        <v>29</v>
      </c>
      <c r="E8" s="31">
        <v>0.8</v>
      </c>
      <c r="F8" s="61">
        <v>0.9</v>
      </c>
      <c r="G8" s="108"/>
      <c r="H8" s="109"/>
      <c r="J8" s="26"/>
      <c r="K8" s="16"/>
    </row>
    <row r="9" spans="2:33" ht="20.25" customHeight="1" x14ac:dyDescent="0.15">
      <c r="B9" s="85"/>
      <c r="C9" s="10" t="s">
        <v>4</v>
      </c>
      <c r="D9" s="11" t="s">
        <v>29</v>
      </c>
      <c r="E9" s="31">
        <f t="shared" ref="E9:F12" si="0">E8</f>
        <v>0.8</v>
      </c>
      <c r="F9" s="61">
        <f t="shared" si="0"/>
        <v>0.9</v>
      </c>
      <c r="G9" s="108"/>
      <c r="H9" s="109"/>
      <c r="J9" s="26"/>
      <c r="K9" s="16"/>
    </row>
    <row r="10" spans="2:33" ht="20.25" customHeight="1" x14ac:dyDescent="0.15">
      <c r="B10" s="85"/>
      <c r="C10" s="8" t="s">
        <v>23</v>
      </c>
      <c r="D10" s="11" t="s">
        <v>29</v>
      </c>
      <c r="E10" s="31">
        <f t="shared" si="0"/>
        <v>0.8</v>
      </c>
      <c r="F10" s="61">
        <f t="shared" si="0"/>
        <v>0.9</v>
      </c>
      <c r="G10" s="108"/>
      <c r="H10" s="109"/>
      <c r="J10" s="26"/>
      <c r="K10" s="16"/>
    </row>
    <row r="11" spans="2:33" ht="20.25" customHeight="1" x14ac:dyDescent="0.15">
      <c r="B11" s="85"/>
      <c r="C11" s="10" t="s">
        <v>5</v>
      </c>
      <c r="D11" s="11" t="s">
        <v>29</v>
      </c>
      <c r="E11" s="31">
        <f t="shared" si="0"/>
        <v>0.8</v>
      </c>
      <c r="F11" s="61">
        <f t="shared" si="0"/>
        <v>0.9</v>
      </c>
      <c r="G11" s="108"/>
      <c r="H11" s="109"/>
      <c r="J11" s="25"/>
      <c r="K11" s="16"/>
    </row>
    <row r="12" spans="2:33" ht="20.25" customHeight="1" x14ac:dyDescent="0.15">
      <c r="B12" s="85"/>
      <c r="C12" s="10" t="s">
        <v>6</v>
      </c>
      <c r="D12" s="11" t="s">
        <v>29</v>
      </c>
      <c r="E12" s="31">
        <f t="shared" si="0"/>
        <v>0.8</v>
      </c>
      <c r="F12" s="61">
        <f t="shared" si="0"/>
        <v>0.9</v>
      </c>
      <c r="G12" s="108"/>
      <c r="H12" s="109"/>
      <c r="J12" s="26"/>
      <c r="K12" s="16"/>
    </row>
    <row r="13" spans="2:33" ht="20.25" customHeight="1" x14ac:dyDescent="0.15">
      <c r="B13" s="86"/>
      <c r="C13" s="10"/>
      <c r="D13" s="11"/>
      <c r="E13" s="31"/>
      <c r="F13" s="58"/>
      <c r="G13" s="114"/>
      <c r="H13" s="115"/>
    </row>
    <row r="14" spans="2:33" ht="20.25" customHeight="1" x14ac:dyDescent="0.15">
      <c r="B14" s="84" t="s">
        <v>30</v>
      </c>
      <c r="C14" s="12" t="s">
        <v>7</v>
      </c>
      <c r="D14" s="17" t="s">
        <v>31</v>
      </c>
      <c r="E14" s="23">
        <v>1</v>
      </c>
      <c r="F14" s="56">
        <v>1</v>
      </c>
      <c r="G14" s="97"/>
      <c r="H14" s="98"/>
      <c r="J14" s="95" t="s">
        <v>43</v>
      </c>
      <c r="K14" s="96"/>
      <c r="L14" s="96"/>
      <c r="M14" s="18"/>
      <c r="O14" s="95" t="s">
        <v>44</v>
      </c>
      <c r="P14" s="96"/>
      <c r="Q14" s="96"/>
      <c r="R14" s="18"/>
      <c r="T14" s="95" t="s">
        <v>45</v>
      </c>
      <c r="U14" s="96"/>
      <c r="V14" s="96"/>
      <c r="W14" s="18"/>
      <c r="Y14" s="95" t="s">
        <v>46</v>
      </c>
      <c r="Z14" s="96"/>
      <c r="AA14" s="96"/>
      <c r="AB14" s="18"/>
      <c r="AD14" s="95" t="s">
        <v>47</v>
      </c>
      <c r="AE14" s="96"/>
      <c r="AF14" s="96"/>
      <c r="AG14" s="18"/>
    </row>
    <row r="15" spans="2:33" ht="20.25" customHeight="1" x14ac:dyDescent="0.15">
      <c r="B15" s="85"/>
      <c r="C15" s="12" t="s">
        <v>8</v>
      </c>
      <c r="D15" s="17" t="s">
        <v>31</v>
      </c>
      <c r="E15" s="23">
        <v>1</v>
      </c>
      <c r="F15" s="56">
        <v>1</v>
      </c>
      <c r="G15" s="97"/>
      <c r="H15" s="98"/>
      <c r="J15" s="2" t="s">
        <v>35</v>
      </c>
      <c r="K15" s="2"/>
      <c r="L15" s="2" t="s">
        <v>36</v>
      </c>
      <c r="M15" s="2" t="s">
        <v>37</v>
      </c>
      <c r="O15" s="2" t="s">
        <v>35</v>
      </c>
      <c r="P15" s="2"/>
      <c r="Q15" s="2" t="s">
        <v>36</v>
      </c>
      <c r="R15" s="2" t="s">
        <v>37</v>
      </c>
      <c r="T15" s="2" t="s">
        <v>35</v>
      </c>
      <c r="U15" s="2"/>
      <c r="V15" s="2" t="s">
        <v>36</v>
      </c>
      <c r="W15" s="2" t="s">
        <v>37</v>
      </c>
      <c r="Y15" s="2" t="s">
        <v>35</v>
      </c>
      <c r="Z15" s="2"/>
      <c r="AA15" s="2" t="s">
        <v>36</v>
      </c>
      <c r="AB15" s="2" t="s">
        <v>37</v>
      </c>
      <c r="AD15" s="2" t="s">
        <v>35</v>
      </c>
      <c r="AE15" s="2"/>
      <c r="AF15" s="2" t="s">
        <v>36</v>
      </c>
      <c r="AG15" s="2" t="s">
        <v>37</v>
      </c>
    </row>
    <row r="16" spans="2:33" ht="20.25" customHeight="1" x14ac:dyDescent="0.15">
      <c r="B16" s="85"/>
      <c r="C16" s="13" t="s">
        <v>10</v>
      </c>
      <c r="D16" s="30" t="s">
        <v>32</v>
      </c>
      <c r="E16" s="31">
        <v>4</v>
      </c>
      <c r="F16" s="58">
        <v>4</v>
      </c>
      <c r="G16" s="99" t="s">
        <v>84</v>
      </c>
      <c r="H16" s="100"/>
      <c r="J16" s="1"/>
      <c r="K16" s="1">
        <f t="shared" ref="K16:K20" si="1">ROUND((14070+11585+18258)/10000,2)</f>
        <v>4.3899999999999997</v>
      </c>
      <c r="L16" s="2" t="s">
        <v>38</v>
      </c>
      <c r="M16" s="3">
        <f t="shared" ref="M16:M20" si="2">ROUND(K16*1.2,2)</f>
        <v>5.27</v>
      </c>
      <c r="O16" s="1"/>
      <c r="P16" s="1">
        <f t="shared" ref="P16:P20" si="3">ROUND((17009+11750)/10000,2)</f>
        <v>2.88</v>
      </c>
      <c r="Q16" s="2" t="s">
        <v>38</v>
      </c>
      <c r="R16" s="3">
        <f t="shared" ref="R16:R20" si="4">ROUND(P16*1.2,2)</f>
        <v>3.46</v>
      </c>
      <c r="T16" s="1"/>
      <c r="U16" s="1">
        <f t="shared" ref="U16:U20" si="5">ROUND((5271)/10000,2)</f>
        <v>0.53</v>
      </c>
      <c r="V16" s="2" t="s">
        <v>38</v>
      </c>
      <c r="W16" s="3">
        <f t="shared" ref="W16:W20" si="6">ROUND(U16*1.2,2)</f>
        <v>0.64</v>
      </c>
      <c r="Y16" s="1"/>
      <c r="Z16" s="1">
        <f t="shared" ref="Z16:Z20" si="7">ROUND((15148+36581+526+292+165+93)/10000,2)</f>
        <v>5.28</v>
      </c>
      <c r="AA16" s="2" t="s">
        <v>38</v>
      </c>
      <c r="AB16" s="3">
        <f t="shared" ref="AB16:AB20" si="8">ROUND(Z16*1.2,2)</f>
        <v>6.34</v>
      </c>
      <c r="AD16" s="1"/>
      <c r="AE16" s="1">
        <f t="shared" ref="AE16:AE20" si="9">ROUND((11645+4973+253+1135+1531+727)/10000,2)</f>
        <v>2.0299999999999998</v>
      </c>
      <c r="AF16" s="2" t="s">
        <v>38</v>
      </c>
      <c r="AG16" s="3">
        <f t="shared" ref="AG16:AG20" si="10">ROUND(AE16*1.2,2)</f>
        <v>2.44</v>
      </c>
    </row>
    <row r="17" spans="2:33" ht="20.25" customHeight="1" x14ac:dyDescent="0.15">
      <c r="B17" s="85"/>
      <c r="C17" s="13" t="s">
        <v>11</v>
      </c>
      <c r="D17" s="30" t="s">
        <v>32</v>
      </c>
      <c r="E17" s="31">
        <f t="shared" ref="E17:F22" si="11">E16</f>
        <v>4</v>
      </c>
      <c r="F17" s="58">
        <f t="shared" si="11"/>
        <v>4</v>
      </c>
      <c r="G17" s="101"/>
      <c r="H17" s="102"/>
      <c r="J17" s="1"/>
      <c r="K17" s="1">
        <f t="shared" si="1"/>
        <v>4.3899999999999997</v>
      </c>
      <c r="L17" s="2" t="s">
        <v>38</v>
      </c>
      <c r="M17" s="3">
        <f t="shared" si="2"/>
        <v>5.27</v>
      </c>
      <c r="O17" s="1"/>
      <c r="P17" s="1">
        <f t="shared" si="3"/>
        <v>2.88</v>
      </c>
      <c r="Q17" s="2" t="s">
        <v>38</v>
      </c>
      <c r="R17" s="3">
        <f t="shared" si="4"/>
        <v>3.46</v>
      </c>
      <c r="T17" s="1"/>
      <c r="U17" s="1">
        <f t="shared" si="5"/>
        <v>0.53</v>
      </c>
      <c r="V17" s="2" t="s">
        <v>38</v>
      </c>
      <c r="W17" s="3">
        <f t="shared" si="6"/>
        <v>0.64</v>
      </c>
      <c r="Y17" s="1"/>
      <c r="Z17" s="1">
        <f t="shared" si="7"/>
        <v>5.28</v>
      </c>
      <c r="AA17" s="2" t="s">
        <v>38</v>
      </c>
      <c r="AB17" s="3">
        <f t="shared" si="8"/>
        <v>6.34</v>
      </c>
      <c r="AD17" s="1"/>
      <c r="AE17" s="1">
        <f t="shared" si="9"/>
        <v>2.0299999999999998</v>
      </c>
      <c r="AF17" s="2" t="s">
        <v>38</v>
      </c>
      <c r="AG17" s="3">
        <f t="shared" si="10"/>
        <v>2.44</v>
      </c>
    </row>
    <row r="18" spans="2:33" ht="20.25" customHeight="1" x14ac:dyDescent="0.15">
      <c r="B18" s="85"/>
      <c r="C18" s="13" t="s">
        <v>60</v>
      </c>
      <c r="D18" s="30" t="s">
        <v>32</v>
      </c>
      <c r="E18" s="31">
        <v>2</v>
      </c>
      <c r="F18" s="58">
        <v>2</v>
      </c>
      <c r="G18" s="99" t="s">
        <v>85</v>
      </c>
      <c r="H18" s="100"/>
      <c r="J18" s="1"/>
      <c r="K18" s="1"/>
      <c r="L18" s="2"/>
      <c r="M18" s="3"/>
      <c r="O18" s="1"/>
      <c r="P18" s="1"/>
      <c r="Q18" s="2"/>
      <c r="R18" s="3"/>
      <c r="T18" s="1"/>
      <c r="U18" s="1"/>
      <c r="V18" s="2"/>
      <c r="W18" s="3"/>
      <c r="Y18" s="1" t="s">
        <v>39</v>
      </c>
      <c r="Z18" s="1">
        <f>ROUND((200+82+226)/10000,2)</f>
        <v>0.05</v>
      </c>
      <c r="AA18" s="2" t="s">
        <v>38</v>
      </c>
      <c r="AB18" s="3">
        <f t="shared" si="8"/>
        <v>0.06</v>
      </c>
      <c r="AD18" s="1"/>
      <c r="AE18" s="1"/>
      <c r="AF18" s="2"/>
      <c r="AG18" s="3"/>
    </row>
    <row r="19" spans="2:33" ht="20.25" customHeight="1" x14ac:dyDescent="0.15">
      <c r="B19" s="85"/>
      <c r="C19" s="12" t="s">
        <v>12</v>
      </c>
      <c r="D19" s="30" t="s">
        <v>32</v>
      </c>
      <c r="E19" s="31">
        <f t="shared" si="11"/>
        <v>2</v>
      </c>
      <c r="F19" s="61">
        <v>0</v>
      </c>
      <c r="G19" s="101"/>
      <c r="H19" s="102"/>
      <c r="J19" s="1" t="s">
        <v>39</v>
      </c>
      <c r="K19" s="1">
        <f>ROUND((157+20+10)/10000,2)</f>
        <v>0.02</v>
      </c>
      <c r="L19" s="2" t="s">
        <v>38</v>
      </c>
      <c r="M19" s="3">
        <f t="shared" si="2"/>
        <v>0.02</v>
      </c>
      <c r="O19" s="1" t="s">
        <v>39</v>
      </c>
      <c r="P19" s="1">
        <f>ROUND((840)/10000,2)</f>
        <v>0.08</v>
      </c>
      <c r="Q19" s="2" t="s">
        <v>38</v>
      </c>
      <c r="R19" s="3">
        <f t="shared" si="4"/>
        <v>0.1</v>
      </c>
      <c r="T19" s="1" t="s">
        <v>39</v>
      </c>
      <c r="U19" s="1">
        <f>ROUND((488)/10000,2)</f>
        <v>0.05</v>
      </c>
      <c r="V19" s="2" t="s">
        <v>38</v>
      </c>
      <c r="W19" s="3">
        <f t="shared" si="6"/>
        <v>0.06</v>
      </c>
      <c r="Y19" s="1" t="s">
        <v>39</v>
      </c>
      <c r="Z19" s="1">
        <f>ROUND((200+82+226)/10000,2)</f>
        <v>0.05</v>
      </c>
      <c r="AA19" s="2" t="s">
        <v>38</v>
      </c>
      <c r="AB19" s="3">
        <f t="shared" si="8"/>
        <v>0.06</v>
      </c>
      <c r="AD19" s="1" t="s">
        <v>39</v>
      </c>
      <c r="AE19" s="1">
        <f>ROUND((201+223+1112+175+167)/10000,2)</f>
        <v>0.19</v>
      </c>
      <c r="AF19" s="2" t="s">
        <v>38</v>
      </c>
      <c r="AG19" s="3">
        <f t="shared" si="10"/>
        <v>0.23</v>
      </c>
    </row>
    <row r="20" spans="2:33" ht="20.25" customHeight="1" x14ac:dyDescent="0.15">
      <c r="B20" s="85"/>
      <c r="C20" s="13" t="s">
        <v>58</v>
      </c>
      <c r="D20" s="30" t="s">
        <v>32</v>
      </c>
      <c r="E20" s="31">
        <f t="shared" si="11"/>
        <v>2</v>
      </c>
      <c r="F20" s="61">
        <f t="shared" si="11"/>
        <v>0</v>
      </c>
      <c r="G20" s="101"/>
      <c r="H20" s="102"/>
      <c r="J20" s="1"/>
      <c r="K20" s="1">
        <f t="shared" si="1"/>
        <v>4.3899999999999997</v>
      </c>
      <c r="L20" s="2" t="s">
        <v>38</v>
      </c>
      <c r="M20" s="3">
        <f t="shared" si="2"/>
        <v>5.27</v>
      </c>
      <c r="O20" s="1"/>
      <c r="P20" s="1">
        <f t="shared" si="3"/>
        <v>2.88</v>
      </c>
      <c r="Q20" s="2" t="s">
        <v>38</v>
      </c>
      <c r="R20" s="3">
        <f t="shared" si="4"/>
        <v>3.46</v>
      </c>
      <c r="T20" s="1"/>
      <c r="U20" s="1">
        <f t="shared" si="5"/>
        <v>0.53</v>
      </c>
      <c r="V20" s="2" t="s">
        <v>38</v>
      </c>
      <c r="W20" s="3">
        <f t="shared" si="6"/>
        <v>0.64</v>
      </c>
      <c r="Y20" s="1"/>
      <c r="Z20" s="1">
        <f t="shared" si="7"/>
        <v>5.28</v>
      </c>
      <c r="AA20" s="2" t="s">
        <v>38</v>
      </c>
      <c r="AB20" s="3">
        <f t="shared" si="8"/>
        <v>6.34</v>
      </c>
      <c r="AD20" s="1"/>
      <c r="AE20" s="1">
        <f t="shared" si="9"/>
        <v>2.0299999999999998</v>
      </c>
      <c r="AF20" s="2" t="s">
        <v>38</v>
      </c>
      <c r="AG20" s="3">
        <f t="shared" si="10"/>
        <v>2.44</v>
      </c>
    </row>
    <row r="21" spans="2:33" ht="20.25" customHeight="1" x14ac:dyDescent="0.15">
      <c r="B21" s="85"/>
      <c r="C21" s="13" t="s">
        <v>13</v>
      </c>
      <c r="D21" s="30" t="s">
        <v>32</v>
      </c>
      <c r="E21" s="31">
        <f t="shared" si="11"/>
        <v>2</v>
      </c>
      <c r="F21" s="62">
        <v>2</v>
      </c>
      <c r="G21" s="101"/>
      <c r="H21" s="102"/>
      <c r="J21" s="1" t="s">
        <v>39</v>
      </c>
      <c r="K21" s="1">
        <f>ROUND((157+20+10)/10000,2)</f>
        <v>0.02</v>
      </c>
      <c r="L21" s="1"/>
      <c r="M21" s="1">
        <f>K21</f>
        <v>0.02</v>
      </c>
      <c r="O21" s="1" t="s">
        <v>39</v>
      </c>
      <c r="P21" s="1">
        <f>ROUND((840)/10000,2)</f>
        <v>0.08</v>
      </c>
      <c r="Q21" s="1"/>
      <c r="R21" s="1">
        <f>P21</f>
        <v>0.08</v>
      </c>
      <c r="T21" s="1" t="s">
        <v>39</v>
      </c>
      <c r="U21" s="1">
        <f>ROUND((488)/10000,2)</f>
        <v>0.05</v>
      </c>
      <c r="V21" s="1"/>
      <c r="W21" s="1">
        <f>U21</f>
        <v>0.05</v>
      </c>
      <c r="Y21" s="1" t="s">
        <v>39</v>
      </c>
      <c r="Z21" s="1">
        <f>ROUND((200+82+226)/10000,2)</f>
        <v>0.05</v>
      </c>
      <c r="AA21" s="1"/>
      <c r="AB21" s="1">
        <f>Z21</f>
        <v>0.05</v>
      </c>
      <c r="AD21" s="1" t="s">
        <v>39</v>
      </c>
      <c r="AE21" s="1">
        <f>ROUND((201+223+1112+175+167)/10000,2)</f>
        <v>0.19</v>
      </c>
      <c r="AF21" s="1"/>
      <c r="AG21" s="1">
        <f>AE21</f>
        <v>0.19</v>
      </c>
    </row>
    <row r="22" spans="2:33" ht="20.25" customHeight="1" x14ac:dyDescent="0.15">
      <c r="B22" s="85"/>
      <c r="C22" s="13" t="s">
        <v>14</v>
      </c>
      <c r="D22" s="30" t="s">
        <v>32</v>
      </c>
      <c r="E22" s="31">
        <f t="shared" si="11"/>
        <v>2</v>
      </c>
      <c r="F22" s="61">
        <v>0</v>
      </c>
      <c r="G22" s="101"/>
      <c r="H22" s="102"/>
      <c r="J22" s="1" t="s">
        <v>39</v>
      </c>
      <c r="K22" s="1">
        <f>ROUND((157+20+10)/10000,2)</f>
        <v>0.02</v>
      </c>
      <c r="L22" s="1"/>
      <c r="M22" s="1">
        <f>K22</f>
        <v>0.02</v>
      </c>
      <c r="O22" s="1" t="s">
        <v>39</v>
      </c>
      <c r="P22" s="1">
        <f>ROUND((840)/10000,2)</f>
        <v>0.08</v>
      </c>
      <c r="Q22" s="1"/>
      <c r="R22" s="1">
        <f>P22</f>
        <v>0.08</v>
      </c>
      <c r="T22" s="1" t="s">
        <v>39</v>
      </c>
      <c r="U22" s="1">
        <f>ROUND((488)/10000,2)</f>
        <v>0.05</v>
      </c>
      <c r="V22" s="1"/>
      <c r="W22" s="1">
        <f>U22</f>
        <v>0.05</v>
      </c>
      <c r="Y22" s="1" t="s">
        <v>39</v>
      </c>
      <c r="Z22" s="1">
        <f>ROUND((200+82+226)/10000,2)</f>
        <v>0.05</v>
      </c>
      <c r="AA22" s="1"/>
      <c r="AB22" s="1">
        <f>Z22</f>
        <v>0.05</v>
      </c>
      <c r="AD22" s="1" t="s">
        <v>39</v>
      </c>
      <c r="AE22" s="1">
        <f>ROUND((201+223+1112+175+167)/10000,2)</f>
        <v>0.19</v>
      </c>
      <c r="AF22" s="1"/>
      <c r="AG22" s="1">
        <f>AE22</f>
        <v>0.19</v>
      </c>
    </row>
    <row r="23" spans="2:33" ht="20.25" customHeight="1" x14ac:dyDescent="0.15">
      <c r="B23" s="85"/>
      <c r="C23" s="13" t="s">
        <v>52</v>
      </c>
      <c r="D23" s="30" t="s">
        <v>51</v>
      </c>
      <c r="E23" s="21">
        <v>20</v>
      </c>
      <c r="F23" s="63">
        <v>0</v>
      </c>
      <c r="G23" s="112"/>
      <c r="H23" s="113"/>
      <c r="J23" s="1"/>
      <c r="K23" s="1"/>
      <c r="L23" s="1"/>
      <c r="M23" s="1">
        <f>2+2+2</f>
        <v>6</v>
      </c>
      <c r="O23" s="1"/>
      <c r="P23" s="1"/>
      <c r="Q23" s="1"/>
      <c r="R23" s="1">
        <v>4</v>
      </c>
      <c r="T23" s="1"/>
      <c r="U23" s="1"/>
      <c r="V23" s="1"/>
      <c r="W23" s="1">
        <v>4</v>
      </c>
      <c r="Y23" s="1"/>
      <c r="Z23" s="1"/>
      <c r="AA23" s="1"/>
      <c r="AB23" s="1">
        <v>5</v>
      </c>
      <c r="AD23" s="1"/>
      <c r="AE23" s="1"/>
      <c r="AF23" s="1"/>
      <c r="AG23" s="1">
        <v>5</v>
      </c>
    </row>
    <row r="24" spans="2:33" ht="20.25" customHeight="1" x14ac:dyDescent="0.15">
      <c r="B24" s="85"/>
      <c r="C24" s="13" t="s">
        <v>15</v>
      </c>
      <c r="D24" s="30" t="s">
        <v>32</v>
      </c>
      <c r="E24" s="31">
        <v>1.8</v>
      </c>
      <c r="F24" s="61">
        <v>0</v>
      </c>
      <c r="G24" s="99" t="s">
        <v>83</v>
      </c>
      <c r="H24" s="100"/>
      <c r="J24" s="1" t="s">
        <v>39</v>
      </c>
      <c r="K24" s="1">
        <f>ROUND((157+20+10)/10000,2)</f>
        <v>0.02</v>
      </c>
      <c r="L24" s="1"/>
      <c r="M24" s="1">
        <f>K24</f>
        <v>0.02</v>
      </c>
      <c r="O24" s="1" t="s">
        <v>39</v>
      </c>
      <c r="P24" s="1">
        <f>ROUND((840)/10000,2)</f>
        <v>0.08</v>
      </c>
      <c r="Q24" s="1"/>
      <c r="R24" s="1">
        <f>P24</f>
        <v>0.08</v>
      </c>
      <c r="T24" s="1" t="s">
        <v>39</v>
      </c>
      <c r="U24" s="1">
        <f>ROUND((488)/10000,2)</f>
        <v>0.05</v>
      </c>
      <c r="V24" s="1"/>
      <c r="W24" s="1">
        <f>U24</f>
        <v>0.05</v>
      </c>
      <c r="Y24" s="1" t="s">
        <v>39</v>
      </c>
      <c r="Z24" s="1">
        <f>ROUND((200+82+226)/10000,2)</f>
        <v>0.05</v>
      </c>
      <c r="AA24" s="1"/>
      <c r="AB24" s="1">
        <f>Z24</f>
        <v>0.05</v>
      </c>
      <c r="AD24" s="1" t="s">
        <v>39</v>
      </c>
      <c r="AE24" s="1">
        <f>ROUND((201+223+1112+175+167)/10000,2)</f>
        <v>0.19</v>
      </c>
      <c r="AF24" s="1"/>
      <c r="AG24" s="1">
        <f>AE24</f>
        <v>0.19</v>
      </c>
    </row>
    <row r="25" spans="2:33" ht="20.25" customHeight="1" x14ac:dyDescent="0.15">
      <c r="B25" s="85"/>
      <c r="C25" s="13" t="s">
        <v>16</v>
      </c>
      <c r="D25" s="30" t="s">
        <v>32</v>
      </c>
      <c r="E25" s="31">
        <v>2</v>
      </c>
      <c r="F25" s="61">
        <v>0</v>
      </c>
      <c r="G25" s="101"/>
      <c r="H25" s="102"/>
      <c r="J25" s="1"/>
      <c r="K25" s="1">
        <f t="shared" ref="K25:K26" si="12">ROUND((14070+11585+18258)/10000,2)</f>
        <v>4.3899999999999997</v>
      </c>
      <c r="L25" s="1"/>
      <c r="M25" s="1">
        <f>K25</f>
        <v>4.3899999999999997</v>
      </c>
      <c r="O25" s="1"/>
      <c r="P25" s="1">
        <f t="shared" ref="P25:P26" si="13">ROUND((17009+11750)/10000,2)</f>
        <v>2.88</v>
      </c>
      <c r="Q25" s="1"/>
      <c r="R25" s="1">
        <f>P25</f>
        <v>2.88</v>
      </c>
      <c r="T25" s="1"/>
      <c r="U25" s="1">
        <f t="shared" ref="U25:U26" si="14">ROUND((5271)/10000,2)</f>
        <v>0.53</v>
      </c>
      <c r="V25" s="1"/>
      <c r="W25" s="1">
        <f>U25</f>
        <v>0.53</v>
      </c>
      <c r="Y25" s="1"/>
      <c r="Z25" s="1">
        <f t="shared" ref="Z25:Z26" si="15">ROUND((15148+36581+526+292+165+93)/10000,2)</f>
        <v>5.28</v>
      </c>
      <c r="AA25" s="1"/>
      <c r="AB25" s="1">
        <f>Z25</f>
        <v>5.28</v>
      </c>
      <c r="AD25" s="1"/>
      <c r="AE25" s="1">
        <f t="shared" ref="AE25:AE26" si="16">ROUND((11645+4973+253+1135+1531+727)/10000,2)</f>
        <v>2.0299999999999998</v>
      </c>
      <c r="AF25" s="1"/>
      <c r="AG25" s="1">
        <f>AE25</f>
        <v>2.0299999999999998</v>
      </c>
    </row>
    <row r="26" spans="2:33" ht="20.25" customHeight="1" x14ac:dyDescent="0.15">
      <c r="B26" s="85"/>
      <c r="C26" s="14" t="s">
        <v>17</v>
      </c>
      <c r="D26" s="30" t="s">
        <v>32</v>
      </c>
      <c r="E26" s="31">
        <v>2</v>
      </c>
      <c r="F26" s="61">
        <v>0</v>
      </c>
      <c r="G26" s="101"/>
      <c r="H26" s="102"/>
      <c r="J26" s="1"/>
      <c r="K26" s="1">
        <f t="shared" si="12"/>
        <v>4.3899999999999997</v>
      </c>
      <c r="L26" s="1"/>
      <c r="M26" s="1">
        <f>K26</f>
        <v>4.3899999999999997</v>
      </c>
      <c r="O26" s="1"/>
      <c r="P26" s="1">
        <f t="shared" si="13"/>
        <v>2.88</v>
      </c>
      <c r="Q26" s="1"/>
      <c r="R26" s="1">
        <f>P26</f>
        <v>2.88</v>
      </c>
      <c r="T26" s="1"/>
      <c r="U26" s="1">
        <f t="shared" si="14"/>
        <v>0.53</v>
      </c>
      <c r="V26" s="1"/>
      <c r="W26" s="1">
        <f>U26</f>
        <v>0.53</v>
      </c>
      <c r="Y26" s="1"/>
      <c r="Z26" s="1">
        <f t="shared" si="15"/>
        <v>5.28</v>
      </c>
      <c r="AA26" s="1"/>
      <c r="AB26" s="1">
        <f>Z26</f>
        <v>5.28</v>
      </c>
      <c r="AD26" s="1"/>
      <c r="AE26" s="1">
        <f t="shared" si="16"/>
        <v>2.0299999999999998</v>
      </c>
      <c r="AF26" s="1"/>
      <c r="AG26" s="1">
        <f>AE26</f>
        <v>2.0299999999999998</v>
      </c>
    </row>
    <row r="27" spans="2:33" ht="20.25" customHeight="1" x14ac:dyDescent="0.15">
      <c r="B27" s="85"/>
      <c r="C27" s="13" t="s">
        <v>18</v>
      </c>
      <c r="D27" s="30" t="s">
        <v>32</v>
      </c>
      <c r="E27" s="31">
        <f>E24</f>
        <v>1.8</v>
      </c>
      <c r="F27" s="61">
        <f>F24</f>
        <v>0</v>
      </c>
      <c r="G27" s="99" t="s">
        <v>83</v>
      </c>
      <c r="H27" s="100"/>
      <c r="J27" s="1" t="s">
        <v>39</v>
      </c>
      <c r="K27" s="1">
        <f>ROUND((157+20+10)/10000,2)</f>
        <v>0.02</v>
      </c>
      <c r="L27" s="1"/>
      <c r="M27" s="1">
        <f>K27</f>
        <v>0.02</v>
      </c>
      <c r="O27" s="1" t="s">
        <v>39</v>
      </c>
      <c r="P27" s="1">
        <f>ROUND((840)/10000,2)</f>
        <v>0.08</v>
      </c>
      <c r="Q27" s="1"/>
      <c r="R27" s="1">
        <f>P27</f>
        <v>0.08</v>
      </c>
      <c r="T27" s="1" t="s">
        <v>39</v>
      </c>
      <c r="U27" s="1">
        <f>ROUND((488)/10000,2)</f>
        <v>0.05</v>
      </c>
      <c r="V27" s="1"/>
      <c r="W27" s="1">
        <f>U27</f>
        <v>0.05</v>
      </c>
      <c r="Y27" s="1" t="s">
        <v>39</v>
      </c>
      <c r="Z27" s="1">
        <f>ROUND((200+82+226)/10000,2)</f>
        <v>0.05</v>
      </c>
      <c r="AA27" s="1"/>
      <c r="AB27" s="1">
        <f>Z27</f>
        <v>0.05</v>
      </c>
      <c r="AD27" s="1" t="s">
        <v>39</v>
      </c>
      <c r="AE27" s="1">
        <f>ROUND((201+223+1112+175+167)/10000,2)</f>
        <v>0.19</v>
      </c>
      <c r="AF27" s="1"/>
      <c r="AG27" s="1">
        <f>AE27</f>
        <v>0.19</v>
      </c>
    </row>
    <row r="28" spans="2:33" ht="20.25" customHeight="1" x14ac:dyDescent="0.15">
      <c r="B28" s="85"/>
      <c r="C28" s="13" t="s">
        <v>19</v>
      </c>
      <c r="D28" s="30" t="s">
        <v>33</v>
      </c>
      <c r="E28" s="21">
        <v>8</v>
      </c>
      <c r="F28" s="63">
        <v>0</v>
      </c>
      <c r="G28" s="110"/>
      <c r="H28" s="111"/>
      <c r="J28" s="1"/>
      <c r="K28" s="1"/>
      <c r="L28" s="1"/>
      <c r="M28" s="1">
        <f>1+1+1</f>
        <v>3</v>
      </c>
      <c r="O28" s="1"/>
      <c r="P28" s="1"/>
      <c r="Q28" s="1"/>
      <c r="R28" s="1">
        <v>2</v>
      </c>
      <c r="T28" s="1"/>
      <c r="U28" s="1"/>
      <c r="V28" s="1"/>
      <c r="W28" s="1">
        <v>2</v>
      </c>
      <c r="Y28" s="1"/>
      <c r="Z28" s="1"/>
      <c r="AA28" s="1"/>
      <c r="AB28" s="1">
        <f>2+4</f>
        <v>6</v>
      </c>
      <c r="AD28" s="1"/>
      <c r="AE28" s="1"/>
      <c r="AF28" s="1"/>
      <c r="AG28" s="1">
        <v>6</v>
      </c>
    </row>
    <row r="29" spans="2:33" ht="20.25" customHeight="1" x14ac:dyDescent="0.15">
      <c r="B29" s="85"/>
      <c r="C29" s="13" t="s">
        <v>59</v>
      </c>
      <c r="D29" s="30" t="s">
        <v>33</v>
      </c>
      <c r="E29" s="21">
        <v>8</v>
      </c>
      <c r="F29" s="63">
        <v>0</v>
      </c>
      <c r="G29" s="91"/>
      <c r="H29" s="92"/>
      <c r="J29" s="1"/>
      <c r="K29" s="1"/>
      <c r="L29" s="1"/>
      <c r="M29" s="1">
        <f t="shared" ref="M29:M30" si="17">1+1+1</f>
        <v>3</v>
      </c>
      <c r="O29" s="1"/>
      <c r="P29" s="1"/>
      <c r="Q29" s="1"/>
      <c r="R29" s="1">
        <v>2</v>
      </c>
      <c r="T29" s="1"/>
      <c r="U29" s="1"/>
      <c r="V29" s="1"/>
      <c r="W29" s="1">
        <v>2</v>
      </c>
      <c r="Y29" s="1"/>
      <c r="Z29" s="1"/>
      <c r="AA29" s="1"/>
      <c r="AB29" s="1">
        <f t="shared" ref="AB29:AB30" si="18">2+4</f>
        <v>6</v>
      </c>
      <c r="AD29" s="1"/>
      <c r="AE29" s="1"/>
      <c r="AF29" s="1"/>
      <c r="AG29" s="1">
        <v>6</v>
      </c>
    </row>
    <row r="30" spans="2:33" ht="20.25" customHeight="1" x14ac:dyDescent="0.15">
      <c r="B30" s="85"/>
      <c r="C30" s="13" t="s">
        <v>20</v>
      </c>
      <c r="D30" s="30" t="s">
        <v>33</v>
      </c>
      <c r="E30" s="21">
        <v>8</v>
      </c>
      <c r="F30" s="63">
        <v>0</v>
      </c>
      <c r="G30" s="91"/>
      <c r="H30" s="92"/>
      <c r="J30" s="1"/>
      <c r="K30" s="4"/>
      <c r="L30" s="4"/>
      <c r="M30" s="1">
        <f t="shared" si="17"/>
        <v>3</v>
      </c>
      <c r="O30" s="1"/>
      <c r="P30" s="4"/>
      <c r="Q30" s="4"/>
      <c r="R30" s="1">
        <v>2</v>
      </c>
      <c r="T30" s="1"/>
      <c r="U30" s="4"/>
      <c r="V30" s="4"/>
      <c r="W30" s="1">
        <v>2</v>
      </c>
      <c r="Y30" s="1"/>
      <c r="Z30" s="4"/>
      <c r="AA30" s="4"/>
      <c r="AB30" s="1">
        <f t="shared" si="18"/>
        <v>6</v>
      </c>
      <c r="AD30" s="1"/>
      <c r="AE30" s="4"/>
      <c r="AF30" s="4"/>
      <c r="AG30" s="1">
        <v>6</v>
      </c>
    </row>
    <row r="31" spans="2:33" ht="20.25" customHeight="1" x14ac:dyDescent="0.15">
      <c r="B31" s="85"/>
      <c r="C31" s="13" t="s">
        <v>21</v>
      </c>
      <c r="D31" s="30" t="s">
        <v>32</v>
      </c>
      <c r="E31" s="31">
        <f>E26</f>
        <v>2</v>
      </c>
      <c r="F31" s="61">
        <f>F26</f>
        <v>0</v>
      </c>
      <c r="G31" s="93"/>
      <c r="H31" s="94"/>
      <c r="J31" s="1"/>
      <c r="K31" s="1">
        <f t="shared" ref="K31" si="19">ROUND((14070+11585+18258)/10000,2)</f>
        <v>4.3899999999999997</v>
      </c>
      <c r="L31" s="2" t="s">
        <v>38</v>
      </c>
      <c r="M31" s="3">
        <f>ROUND(K31*1.2,2)</f>
        <v>5.27</v>
      </c>
      <c r="O31" s="1"/>
      <c r="P31" s="1">
        <f t="shared" ref="P31" si="20">ROUND((17009+11750)/10000,2)</f>
        <v>2.88</v>
      </c>
      <c r="Q31" s="2" t="s">
        <v>38</v>
      </c>
      <c r="R31" s="3">
        <f>ROUND(P31*1.2,2)</f>
        <v>3.46</v>
      </c>
      <c r="T31" s="1"/>
      <c r="U31" s="1">
        <f t="shared" ref="U31" si="21">ROUND((5271)/10000,2)</f>
        <v>0.53</v>
      </c>
      <c r="V31" s="2" t="s">
        <v>38</v>
      </c>
      <c r="W31" s="3">
        <f>ROUND(U31*1.2,2)</f>
        <v>0.64</v>
      </c>
      <c r="Y31" s="1"/>
      <c r="Z31" s="1">
        <f t="shared" ref="Z31" si="22">ROUND((15148+36581+526+292+165+93)/10000,2)</f>
        <v>5.28</v>
      </c>
      <c r="AA31" s="2" t="s">
        <v>38</v>
      </c>
      <c r="AB31" s="3">
        <f>ROUND(Z31*1.2,2)</f>
        <v>6.34</v>
      </c>
      <c r="AD31" s="1"/>
      <c r="AE31" s="1">
        <f t="shared" ref="AE31" si="23">ROUND((11645+4973+253+1135+1531+727)/10000,2)</f>
        <v>2.0299999999999998</v>
      </c>
      <c r="AF31" s="2" t="s">
        <v>38</v>
      </c>
      <c r="AG31" s="3">
        <f>ROUND(AE31*1.2,2)</f>
        <v>2.44</v>
      </c>
    </row>
    <row r="32" spans="2:33" ht="20.25" customHeight="1" x14ac:dyDescent="0.15">
      <c r="B32" s="85"/>
      <c r="C32" s="13" t="s">
        <v>22</v>
      </c>
      <c r="D32" s="30" t="s">
        <v>34</v>
      </c>
      <c r="E32" s="21">
        <v>5</v>
      </c>
      <c r="F32" s="63">
        <v>0</v>
      </c>
      <c r="G32" s="91"/>
      <c r="H32" s="92"/>
      <c r="J32" s="1"/>
      <c r="K32" s="1"/>
      <c r="L32" s="1"/>
      <c r="M32" s="1">
        <v>11</v>
      </c>
      <c r="O32" s="1"/>
      <c r="P32" s="1"/>
      <c r="Q32" s="1"/>
      <c r="R32" s="1">
        <v>6</v>
      </c>
      <c r="T32" s="1"/>
      <c r="U32" s="1"/>
      <c r="V32" s="1"/>
      <c r="W32" s="1">
        <v>6</v>
      </c>
      <c r="Y32" s="1"/>
      <c r="Z32" s="1"/>
      <c r="AA32" s="1"/>
      <c r="AB32" s="1">
        <f>4+5</f>
        <v>9</v>
      </c>
      <c r="AD32" s="1"/>
      <c r="AE32" s="1"/>
      <c r="AF32" s="1"/>
      <c r="AG32" s="1">
        <v>21</v>
      </c>
    </row>
    <row r="33" spans="2:33" ht="20.25" customHeight="1" x14ac:dyDescent="0.15">
      <c r="B33" s="85"/>
      <c r="C33" s="13"/>
      <c r="D33" s="29"/>
      <c r="E33" s="31"/>
      <c r="F33" s="58"/>
      <c r="G33" s="93"/>
      <c r="H33" s="94"/>
      <c r="J33" s="5" t="s">
        <v>40</v>
      </c>
      <c r="K33" s="5">
        <f>ROUND(0/1000,2)</f>
        <v>0</v>
      </c>
      <c r="L33" s="5"/>
      <c r="M33" s="5">
        <f>K33</f>
        <v>0</v>
      </c>
      <c r="O33" s="5" t="s">
        <v>40</v>
      </c>
      <c r="P33" s="5">
        <f>ROUND(0/1000,2)</f>
        <v>0</v>
      </c>
      <c r="Q33" s="5"/>
      <c r="R33" s="5">
        <f>P33</f>
        <v>0</v>
      </c>
      <c r="T33" s="5" t="s">
        <v>40</v>
      </c>
      <c r="U33" s="5">
        <f>ROUND(0/1000,2)</f>
        <v>0</v>
      </c>
      <c r="V33" s="5"/>
      <c r="W33" s="5">
        <f>U33</f>
        <v>0</v>
      </c>
      <c r="Y33" s="5" t="s">
        <v>40</v>
      </c>
      <c r="Z33" s="1">
        <f>ROUND((200+82+226)/1000,2)</f>
        <v>0.51</v>
      </c>
      <c r="AA33" s="5"/>
      <c r="AB33" s="5">
        <f>Z33</f>
        <v>0.51</v>
      </c>
      <c r="AD33" s="5" t="s">
        <v>40</v>
      </c>
      <c r="AE33" s="1">
        <f>ROUND((201+223+1112+175+167)/1000,2)</f>
        <v>1.88</v>
      </c>
      <c r="AF33" s="5"/>
      <c r="AG33" s="5">
        <f>AE33</f>
        <v>1.88</v>
      </c>
    </row>
    <row r="34" spans="2:33" ht="20.25" customHeight="1" x14ac:dyDescent="0.15">
      <c r="B34" s="49"/>
      <c r="C34" s="13"/>
      <c r="D34" s="29"/>
      <c r="E34" s="31"/>
      <c r="F34" s="58"/>
      <c r="G34" s="50"/>
      <c r="H34" s="51"/>
      <c r="J34" s="16"/>
      <c r="K34" s="16"/>
      <c r="L34" s="16"/>
      <c r="M34" s="16"/>
      <c r="O34" s="16"/>
      <c r="P34" s="16"/>
      <c r="Q34" s="16"/>
      <c r="R34" s="16"/>
      <c r="T34" s="16"/>
      <c r="U34" s="16"/>
      <c r="V34" s="16"/>
      <c r="W34" s="16"/>
      <c r="Y34" s="16"/>
      <c r="Z34" s="16"/>
      <c r="AA34" s="16"/>
      <c r="AB34" s="16"/>
      <c r="AD34" s="16"/>
      <c r="AE34" s="16"/>
      <c r="AF34" s="16"/>
      <c r="AG34" s="16"/>
    </row>
    <row r="35" spans="2:33" ht="20.25" customHeight="1" x14ac:dyDescent="0.15">
      <c r="B35" s="84" t="s">
        <v>49</v>
      </c>
      <c r="C35" s="13" t="s">
        <v>25</v>
      </c>
      <c r="D35" s="30" t="s">
        <v>29</v>
      </c>
      <c r="E35" s="31">
        <v>0.8</v>
      </c>
      <c r="F35" s="61">
        <v>0.9</v>
      </c>
      <c r="G35" s="87"/>
      <c r="H35" s="88"/>
    </row>
    <row r="36" spans="2:33" ht="20.25" customHeight="1" x14ac:dyDescent="0.15">
      <c r="B36" s="85"/>
      <c r="C36" s="13" t="s">
        <v>26</v>
      </c>
      <c r="D36" s="30" t="s">
        <v>48</v>
      </c>
      <c r="E36" s="21">
        <v>1</v>
      </c>
      <c r="F36" s="57">
        <v>1</v>
      </c>
      <c r="G36" s="89"/>
      <c r="H36" s="90"/>
    </row>
    <row r="37" spans="2:33" ht="20.25" customHeight="1" x14ac:dyDescent="0.15">
      <c r="B37" s="85"/>
      <c r="C37" s="13" t="s">
        <v>80</v>
      </c>
      <c r="D37" s="30" t="s">
        <v>81</v>
      </c>
      <c r="E37" s="33">
        <v>1</v>
      </c>
      <c r="F37" s="64">
        <v>0</v>
      </c>
      <c r="G37" s="37"/>
      <c r="H37" s="38"/>
    </row>
    <row r="38" spans="2:33" ht="20.25" customHeight="1" x14ac:dyDescent="0.15">
      <c r="B38" s="86"/>
      <c r="C38" s="5"/>
      <c r="D38" s="5"/>
      <c r="E38" s="28"/>
      <c r="F38" s="60"/>
      <c r="G38" s="37"/>
      <c r="H38" s="38"/>
    </row>
    <row r="39" spans="2:33" ht="20.25" customHeight="1" x14ac:dyDescent="0.15"/>
    <row r="40" spans="2:33" ht="20.25" customHeight="1" x14ac:dyDescent="0.15"/>
    <row r="41" spans="2:33" ht="20.25" customHeight="1" x14ac:dyDescent="0.15"/>
    <row r="42" spans="2:33" ht="20.25" customHeight="1" x14ac:dyDescent="0.15"/>
    <row r="43" spans="2:33" ht="20.25" customHeight="1" x14ac:dyDescent="0.15"/>
    <row r="44" spans="2:33" ht="20.25" customHeight="1" x14ac:dyDescent="0.15"/>
    <row r="45" spans="2:33" ht="20.25" customHeight="1" x14ac:dyDescent="0.15"/>
    <row r="46" spans="2:33" ht="20.25" customHeight="1" x14ac:dyDescent="0.15"/>
    <row r="47" spans="2:33" ht="20.25" customHeight="1" x14ac:dyDescent="0.15"/>
  </sheetData>
  <mergeCells count="43">
    <mergeCell ref="G33:H33"/>
    <mergeCell ref="B2:C2"/>
    <mergeCell ref="G2:H2"/>
    <mergeCell ref="B3:C3"/>
    <mergeCell ref="G3:H3"/>
    <mergeCell ref="B4:B13"/>
    <mergeCell ref="G4:H4"/>
    <mergeCell ref="G7:H7"/>
    <mergeCell ref="G8:H8"/>
    <mergeCell ref="G9:H9"/>
    <mergeCell ref="G10:H10"/>
    <mergeCell ref="G5:H5"/>
    <mergeCell ref="G11:H11"/>
    <mergeCell ref="G12:H12"/>
    <mergeCell ref="G13:H13"/>
    <mergeCell ref="G21:H21"/>
    <mergeCell ref="G22:H22"/>
    <mergeCell ref="G23:H23"/>
    <mergeCell ref="G24:H24"/>
    <mergeCell ref="G25:H25"/>
    <mergeCell ref="O14:Q14"/>
    <mergeCell ref="T14:V14"/>
    <mergeCell ref="Y14:AA14"/>
    <mergeCell ref="AD14:AF14"/>
    <mergeCell ref="G15:H15"/>
    <mergeCell ref="J14:L14"/>
    <mergeCell ref="G14:H14"/>
    <mergeCell ref="B35:B38"/>
    <mergeCell ref="G35:H35"/>
    <mergeCell ref="G36:H36"/>
    <mergeCell ref="G27:H27"/>
    <mergeCell ref="G28:H28"/>
    <mergeCell ref="G29:H29"/>
    <mergeCell ref="G30:H30"/>
    <mergeCell ref="G31:H31"/>
    <mergeCell ref="G32:H32"/>
    <mergeCell ref="B14:B33"/>
    <mergeCell ref="G17:H17"/>
    <mergeCell ref="G18:H18"/>
    <mergeCell ref="G19:H19"/>
    <mergeCell ref="G20:H20"/>
    <mergeCell ref="G26:H26"/>
    <mergeCell ref="G16:H16"/>
  </mergeCells>
  <phoneticPr fontId="1"/>
  <printOptions horizontalCentered="1"/>
  <pageMargins left="0.78740157480314965" right="0.39370078740157483" top="0.78740157480314965" bottom="0.39370078740157483" header="0.39370078740157483" footer="0.39370078740157483"/>
  <pageSetup paperSize="9" scale="9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O18" sqref="O18"/>
    </sheetView>
  </sheetViews>
  <sheetFormatPr defaultRowHeight="13.5" x14ac:dyDescent="0.15"/>
  <sheetData/>
  <phoneticPr fontId="1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H45" sqref="H45"/>
    </sheetView>
  </sheetViews>
  <sheetFormatPr defaultRowHeight="13.5" x14ac:dyDescent="0.15"/>
  <sheetData/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5974D-0517-4D38-9DB0-6B3C2753EEFF}">
  <dimension ref="B1:AF57"/>
  <sheetViews>
    <sheetView view="pageBreakPreview" topLeftCell="A22" zoomScaleNormal="100" zoomScaleSheetLayoutView="100" workbookViewId="0">
      <selection activeCell="E33" sqref="E33"/>
    </sheetView>
  </sheetViews>
  <sheetFormatPr defaultRowHeight="13.5" x14ac:dyDescent="0.15"/>
  <cols>
    <col min="1" max="1" width="1.75" customWidth="1"/>
    <col min="2" max="2" width="3.625" customWidth="1"/>
    <col min="3" max="3" width="44.5" bestFit="1" customWidth="1"/>
    <col min="4" max="4" width="7.5" customWidth="1"/>
    <col min="5" max="5" width="11.625" customWidth="1"/>
    <col min="6" max="7" width="8.75" customWidth="1"/>
    <col min="9" max="12" width="9" hidden="1" customWidth="1"/>
    <col min="13" max="13" width="2.375" hidden="1" customWidth="1"/>
    <col min="14" max="17" width="0" hidden="1" customWidth="1"/>
    <col min="18" max="18" width="1.625" hidden="1" customWidth="1"/>
    <col min="19" max="22" width="0" hidden="1" customWidth="1"/>
    <col min="23" max="23" width="0.875" customWidth="1"/>
    <col min="28" max="28" width="1" customWidth="1"/>
  </cols>
  <sheetData>
    <row r="1" spans="2:32" ht="20.25" customHeight="1" x14ac:dyDescent="0.15">
      <c r="B1" s="15" t="s">
        <v>61</v>
      </c>
    </row>
    <row r="2" spans="2:32" ht="20.25" customHeight="1" x14ac:dyDescent="0.15">
      <c r="B2" s="103" t="s">
        <v>0</v>
      </c>
      <c r="C2" s="103"/>
      <c r="D2" s="48" t="s">
        <v>42</v>
      </c>
      <c r="E2" s="23" t="s">
        <v>56</v>
      </c>
      <c r="F2" s="104" t="s">
        <v>55</v>
      </c>
      <c r="G2" s="105"/>
    </row>
    <row r="3" spans="2:32" ht="20.25" customHeight="1" x14ac:dyDescent="0.15">
      <c r="B3" s="103" t="s">
        <v>1</v>
      </c>
      <c r="C3" s="103"/>
      <c r="D3" s="48" t="s">
        <v>41</v>
      </c>
      <c r="E3" s="21">
        <v>400</v>
      </c>
      <c r="F3" s="106"/>
      <c r="G3" s="107"/>
      <c r="I3" s="16"/>
      <c r="J3" s="16"/>
    </row>
    <row r="4" spans="2:32" ht="20.25" customHeight="1" x14ac:dyDescent="0.15">
      <c r="B4" s="84" t="s">
        <v>57</v>
      </c>
      <c r="C4" s="6" t="s">
        <v>2</v>
      </c>
      <c r="D4" s="7" t="s">
        <v>27</v>
      </c>
      <c r="E4" s="23">
        <v>32</v>
      </c>
      <c r="F4" s="108"/>
      <c r="G4" s="109"/>
      <c r="I4" s="16"/>
      <c r="J4" s="16"/>
    </row>
    <row r="5" spans="2:32" ht="20.25" customHeight="1" x14ac:dyDescent="0.15">
      <c r="B5" s="85"/>
      <c r="C5" s="5" t="s">
        <v>24</v>
      </c>
      <c r="D5" s="48" t="s">
        <v>29</v>
      </c>
      <c r="E5" s="31">
        <f>E3/1000</f>
        <v>0.4</v>
      </c>
      <c r="F5" s="46"/>
      <c r="G5" s="47"/>
      <c r="I5" s="16"/>
      <c r="J5" s="16"/>
    </row>
    <row r="6" spans="2:32" ht="20.25" customHeight="1" x14ac:dyDescent="0.15">
      <c r="B6" s="85"/>
      <c r="C6" s="8" t="s">
        <v>50</v>
      </c>
      <c r="D6" s="9" t="s">
        <v>28</v>
      </c>
      <c r="E6" s="31">
        <f>E3/1000*X6/1000</f>
        <v>0.01</v>
      </c>
      <c r="F6" s="99" t="s">
        <v>76</v>
      </c>
      <c r="G6" s="100"/>
      <c r="I6" s="24"/>
      <c r="J6" s="16"/>
      <c r="X6" s="32">
        <v>25</v>
      </c>
    </row>
    <row r="7" spans="2:32" ht="20.25" customHeight="1" x14ac:dyDescent="0.15">
      <c r="B7" s="85"/>
      <c r="C7" s="8" t="s">
        <v>53</v>
      </c>
      <c r="D7" s="11" t="s">
        <v>29</v>
      </c>
      <c r="E7" s="31">
        <f>E5</f>
        <v>0.4</v>
      </c>
      <c r="F7" s="108"/>
      <c r="G7" s="109"/>
      <c r="I7" s="25"/>
      <c r="J7" s="16"/>
    </row>
    <row r="8" spans="2:32" ht="20.25" customHeight="1" x14ac:dyDescent="0.15">
      <c r="B8" s="85"/>
      <c r="C8" s="10" t="s">
        <v>3</v>
      </c>
      <c r="D8" s="11" t="s">
        <v>29</v>
      </c>
      <c r="E8" s="31">
        <f>E3/1000</f>
        <v>0.4</v>
      </c>
      <c r="F8" s="108"/>
      <c r="G8" s="109"/>
      <c r="I8" s="26"/>
      <c r="J8" s="16"/>
    </row>
    <row r="9" spans="2:32" ht="20.25" customHeight="1" x14ac:dyDescent="0.15">
      <c r="B9" s="85"/>
      <c r="C9" s="10" t="s">
        <v>4</v>
      </c>
      <c r="D9" s="11" t="s">
        <v>29</v>
      </c>
      <c r="E9" s="31">
        <f t="shared" ref="E9:E12" si="0">E8</f>
        <v>0.4</v>
      </c>
      <c r="F9" s="108"/>
      <c r="G9" s="109"/>
      <c r="I9" s="26"/>
      <c r="J9" s="16"/>
    </row>
    <row r="10" spans="2:32" ht="20.25" customHeight="1" x14ac:dyDescent="0.15">
      <c r="B10" s="85"/>
      <c r="C10" s="8" t="s">
        <v>23</v>
      </c>
      <c r="D10" s="11" t="s">
        <v>29</v>
      </c>
      <c r="E10" s="31">
        <f t="shared" si="0"/>
        <v>0.4</v>
      </c>
      <c r="F10" s="108"/>
      <c r="G10" s="109"/>
      <c r="I10" s="26"/>
      <c r="J10" s="16"/>
    </row>
    <row r="11" spans="2:32" ht="20.25" customHeight="1" x14ac:dyDescent="0.15">
      <c r="B11" s="85"/>
      <c r="C11" s="10" t="s">
        <v>5</v>
      </c>
      <c r="D11" s="11" t="s">
        <v>29</v>
      </c>
      <c r="E11" s="31">
        <f t="shared" si="0"/>
        <v>0.4</v>
      </c>
      <c r="F11" s="108"/>
      <c r="G11" s="109"/>
      <c r="I11" s="25"/>
      <c r="J11" s="16"/>
    </row>
    <row r="12" spans="2:32" ht="20.25" customHeight="1" x14ac:dyDescent="0.15">
      <c r="B12" s="85"/>
      <c r="C12" s="10" t="s">
        <v>6</v>
      </c>
      <c r="D12" s="11" t="s">
        <v>29</v>
      </c>
      <c r="E12" s="31">
        <f t="shared" si="0"/>
        <v>0.4</v>
      </c>
      <c r="F12" s="108"/>
      <c r="G12" s="109"/>
      <c r="I12" s="26"/>
      <c r="J12" s="16"/>
    </row>
    <row r="13" spans="2:32" ht="20.25" customHeight="1" x14ac:dyDescent="0.15">
      <c r="B13" s="86"/>
      <c r="C13" s="10"/>
      <c r="D13" s="11"/>
      <c r="E13" s="31"/>
      <c r="F13" s="114"/>
      <c r="G13" s="115"/>
    </row>
    <row r="14" spans="2:32" ht="20.25" customHeight="1" x14ac:dyDescent="0.15">
      <c r="B14" s="84" t="s">
        <v>30</v>
      </c>
      <c r="C14" s="12" t="s">
        <v>7</v>
      </c>
      <c r="D14" s="17" t="s">
        <v>31</v>
      </c>
      <c r="E14" s="23">
        <v>1</v>
      </c>
      <c r="F14" s="97"/>
      <c r="G14" s="98"/>
      <c r="I14" s="95" t="s">
        <v>43</v>
      </c>
      <c r="J14" s="96"/>
      <c r="K14" s="96"/>
      <c r="L14" s="18"/>
      <c r="N14" s="95" t="s">
        <v>44</v>
      </c>
      <c r="O14" s="96"/>
      <c r="P14" s="96"/>
      <c r="Q14" s="18"/>
      <c r="S14" s="95" t="s">
        <v>45</v>
      </c>
      <c r="T14" s="96"/>
      <c r="U14" s="96"/>
      <c r="V14" s="18"/>
      <c r="X14" s="95" t="s">
        <v>46</v>
      </c>
      <c r="Y14" s="96"/>
      <c r="Z14" s="96"/>
      <c r="AA14" s="18"/>
      <c r="AC14" s="95" t="s">
        <v>47</v>
      </c>
      <c r="AD14" s="96"/>
      <c r="AE14" s="96"/>
      <c r="AF14" s="18"/>
    </row>
    <row r="15" spans="2:32" ht="20.25" customHeight="1" x14ac:dyDescent="0.15">
      <c r="B15" s="85"/>
      <c r="C15" s="12" t="s">
        <v>8</v>
      </c>
      <c r="D15" s="17" t="s">
        <v>31</v>
      </c>
      <c r="E15" s="23">
        <v>1</v>
      </c>
      <c r="F15" s="97"/>
      <c r="G15" s="98"/>
      <c r="I15" s="2" t="s">
        <v>35</v>
      </c>
      <c r="J15" s="2"/>
      <c r="K15" s="2" t="s">
        <v>36</v>
      </c>
      <c r="L15" s="2" t="s">
        <v>37</v>
      </c>
      <c r="N15" s="2" t="s">
        <v>35</v>
      </c>
      <c r="O15" s="2"/>
      <c r="P15" s="2" t="s">
        <v>36</v>
      </c>
      <c r="Q15" s="2" t="s">
        <v>37</v>
      </c>
      <c r="S15" s="2" t="s">
        <v>35</v>
      </c>
      <c r="T15" s="2"/>
      <c r="U15" s="2" t="s">
        <v>36</v>
      </c>
      <c r="V15" s="2" t="s">
        <v>37</v>
      </c>
      <c r="X15" s="2" t="s">
        <v>35</v>
      </c>
      <c r="Y15" s="2"/>
      <c r="Z15" s="2" t="s">
        <v>36</v>
      </c>
      <c r="AA15" s="2" t="s">
        <v>37</v>
      </c>
      <c r="AC15" s="2" t="s">
        <v>35</v>
      </c>
      <c r="AD15" s="2"/>
      <c r="AE15" s="2" t="s">
        <v>36</v>
      </c>
      <c r="AF15" s="2" t="s">
        <v>37</v>
      </c>
    </row>
    <row r="16" spans="2:32" ht="20.25" customHeight="1" x14ac:dyDescent="0.15">
      <c r="B16" s="85"/>
      <c r="C16" s="13" t="s">
        <v>9</v>
      </c>
      <c r="D16" s="30" t="s">
        <v>32</v>
      </c>
      <c r="E16" s="31">
        <f>E3/1000*X6/1000</f>
        <v>0.01</v>
      </c>
      <c r="F16" s="99" t="s">
        <v>77</v>
      </c>
      <c r="G16" s="100"/>
      <c r="I16" s="1"/>
      <c r="J16" s="1">
        <f>ROUND((14070+11585+18258)/10000,2)</f>
        <v>4.3899999999999997</v>
      </c>
      <c r="K16" s="2" t="s">
        <v>38</v>
      </c>
      <c r="L16" s="3">
        <f t="shared" ref="L16:L21" si="1">ROUND(J16*1.2,2)</f>
        <v>5.27</v>
      </c>
      <c r="N16" s="1"/>
      <c r="O16" s="1">
        <f>ROUND((17009+11750)/10000,2)</f>
        <v>2.88</v>
      </c>
      <c r="P16" s="2" t="s">
        <v>38</v>
      </c>
      <c r="Q16" s="3">
        <f t="shared" ref="Q16:Q21" si="2">ROUND(O16*1.2,2)</f>
        <v>3.46</v>
      </c>
      <c r="S16" s="1"/>
      <c r="T16" s="1">
        <f>ROUND((5271)/10000,2)</f>
        <v>0.53</v>
      </c>
      <c r="U16" s="2" t="s">
        <v>38</v>
      </c>
      <c r="V16" s="3">
        <f t="shared" ref="V16:V21" si="3">ROUND(T16*1.2,2)</f>
        <v>0.64</v>
      </c>
      <c r="X16" s="1"/>
      <c r="Y16" s="1">
        <f>ROUND((15148+36581+526+292+165+93)/10000,2)</f>
        <v>5.28</v>
      </c>
      <c r="Z16" s="2" t="s">
        <v>38</v>
      </c>
      <c r="AA16" s="3">
        <f t="shared" ref="AA16:AA21" si="4">ROUND(Y16*1.2,2)</f>
        <v>6.34</v>
      </c>
      <c r="AC16" s="1"/>
      <c r="AD16" s="1">
        <f>ROUND((11645+4973+253+1135+1531+727)/10000,2)</f>
        <v>2.0299999999999998</v>
      </c>
      <c r="AE16" s="2" t="s">
        <v>38</v>
      </c>
      <c r="AF16" s="3">
        <f t="shared" ref="AF16:AF21" si="5">ROUND(AD16*1.2,2)</f>
        <v>2.44</v>
      </c>
    </row>
    <row r="17" spans="2:32" ht="20.25" customHeight="1" x14ac:dyDescent="0.15">
      <c r="B17" s="85"/>
      <c r="C17" s="13" t="s">
        <v>10</v>
      </c>
      <c r="D17" s="30" t="s">
        <v>32</v>
      </c>
      <c r="E17" s="31">
        <f t="shared" ref="E17:E23" si="6">E16</f>
        <v>0.01</v>
      </c>
      <c r="F17" s="101"/>
      <c r="G17" s="102"/>
      <c r="I17" s="1"/>
      <c r="J17" s="1">
        <f t="shared" ref="J17:J21" si="7">ROUND((14070+11585+18258)/10000,2)</f>
        <v>4.3899999999999997</v>
      </c>
      <c r="K17" s="2" t="s">
        <v>38</v>
      </c>
      <c r="L17" s="3">
        <f t="shared" si="1"/>
        <v>5.27</v>
      </c>
      <c r="N17" s="1"/>
      <c r="O17" s="1">
        <f t="shared" ref="O17:O21" si="8">ROUND((17009+11750)/10000,2)</f>
        <v>2.88</v>
      </c>
      <c r="P17" s="2" t="s">
        <v>38</v>
      </c>
      <c r="Q17" s="3">
        <f t="shared" si="2"/>
        <v>3.46</v>
      </c>
      <c r="S17" s="1"/>
      <c r="T17" s="1">
        <f t="shared" ref="T17:T21" si="9">ROUND((5271)/10000,2)</f>
        <v>0.53</v>
      </c>
      <c r="U17" s="2" t="s">
        <v>38</v>
      </c>
      <c r="V17" s="3">
        <f t="shared" si="3"/>
        <v>0.64</v>
      </c>
      <c r="X17" s="1"/>
      <c r="Y17" s="1">
        <f t="shared" ref="Y17:Y21" si="10">ROUND((15148+36581+526+292+165+93)/10000,2)</f>
        <v>5.28</v>
      </c>
      <c r="Z17" s="2" t="s">
        <v>38</v>
      </c>
      <c r="AA17" s="3">
        <f t="shared" si="4"/>
        <v>6.34</v>
      </c>
      <c r="AC17" s="1"/>
      <c r="AD17" s="1">
        <f t="shared" ref="AD17:AD21" si="11">ROUND((11645+4973+253+1135+1531+727)/10000,2)</f>
        <v>2.0299999999999998</v>
      </c>
      <c r="AE17" s="2" t="s">
        <v>38</v>
      </c>
      <c r="AF17" s="3">
        <f t="shared" si="5"/>
        <v>2.44</v>
      </c>
    </row>
    <row r="18" spans="2:32" ht="20.25" customHeight="1" x14ac:dyDescent="0.15">
      <c r="B18" s="85"/>
      <c r="C18" s="13" t="s">
        <v>11</v>
      </c>
      <c r="D18" s="30" t="s">
        <v>32</v>
      </c>
      <c r="E18" s="31">
        <f t="shared" si="6"/>
        <v>0.01</v>
      </c>
      <c r="F18" s="101"/>
      <c r="G18" s="102"/>
      <c r="I18" s="1"/>
      <c r="J18" s="1">
        <f t="shared" si="7"/>
        <v>4.3899999999999997</v>
      </c>
      <c r="K18" s="2" t="s">
        <v>38</v>
      </c>
      <c r="L18" s="3">
        <f t="shared" si="1"/>
        <v>5.27</v>
      </c>
      <c r="N18" s="1"/>
      <c r="O18" s="1">
        <f t="shared" si="8"/>
        <v>2.88</v>
      </c>
      <c r="P18" s="2" t="s">
        <v>38</v>
      </c>
      <c r="Q18" s="3">
        <f t="shared" si="2"/>
        <v>3.46</v>
      </c>
      <c r="S18" s="1"/>
      <c r="T18" s="1">
        <f t="shared" si="9"/>
        <v>0.53</v>
      </c>
      <c r="U18" s="2" t="s">
        <v>38</v>
      </c>
      <c r="V18" s="3">
        <f t="shared" si="3"/>
        <v>0.64</v>
      </c>
      <c r="X18" s="1"/>
      <c r="Y18" s="1">
        <f t="shared" si="10"/>
        <v>5.28</v>
      </c>
      <c r="Z18" s="2" t="s">
        <v>38</v>
      </c>
      <c r="AA18" s="3">
        <f t="shared" si="4"/>
        <v>6.34</v>
      </c>
      <c r="AC18" s="1"/>
      <c r="AD18" s="1">
        <f t="shared" si="11"/>
        <v>2.0299999999999998</v>
      </c>
      <c r="AE18" s="2" t="s">
        <v>38</v>
      </c>
      <c r="AF18" s="3">
        <f t="shared" si="5"/>
        <v>2.44</v>
      </c>
    </row>
    <row r="19" spans="2:32" ht="20.25" customHeight="1" x14ac:dyDescent="0.15">
      <c r="B19" s="85"/>
      <c r="C19" s="13" t="s">
        <v>60</v>
      </c>
      <c r="D19" s="30" t="s">
        <v>32</v>
      </c>
      <c r="E19" s="31">
        <f t="shared" si="6"/>
        <v>0.01</v>
      </c>
      <c r="F19" s="44"/>
      <c r="G19" s="45"/>
      <c r="I19" s="1"/>
      <c r="J19" s="1"/>
      <c r="K19" s="2"/>
      <c r="L19" s="3"/>
      <c r="N19" s="1"/>
      <c r="O19" s="1"/>
      <c r="P19" s="2"/>
      <c r="Q19" s="3"/>
      <c r="S19" s="1"/>
      <c r="T19" s="1"/>
      <c r="U19" s="2"/>
      <c r="V19" s="3"/>
      <c r="X19" s="1" t="s">
        <v>39</v>
      </c>
      <c r="Y19" s="1">
        <f>ROUND((200+82+226)/10000,2)</f>
        <v>0.05</v>
      </c>
      <c r="Z19" s="2" t="s">
        <v>38</v>
      </c>
      <c r="AA19" s="3">
        <f t="shared" si="4"/>
        <v>0.06</v>
      </c>
      <c r="AC19" s="1"/>
      <c r="AD19" s="1"/>
      <c r="AE19" s="2"/>
      <c r="AF19" s="3"/>
    </row>
    <row r="20" spans="2:32" ht="20.25" customHeight="1" x14ac:dyDescent="0.15">
      <c r="B20" s="85"/>
      <c r="C20" s="12" t="s">
        <v>12</v>
      </c>
      <c r="D20" s="30" t="s">
        <v>32</v>
      </c>
      <c r="E20" s="31">
        <f t="shared" si="6"/>
        <v>0.01</v>
      </c>
      <c r="F20" s="101"/>
      <c r="G20" s="102"/>
      <c r="I20" s="1" t="s">
        <v>39</v>
      </c>
      <c r="J20" s="1">
        <f>ROUND((157+20+10)/10000,2)</f>
        <v>0.02</v>
      </c>
      <c r="K20" s="2" t="s">
        <v>38</v>
      </c>
      <c r="L20" s="3">
        <f t="shared" si="1"/>
        <v>0.02</v>
      </c>
      <c r="N20" s="1" t="s">
        <v>39</v>
      </c>
      <c r="O20" s="1">
        <f>ROUND((840)/10000,2)</f>
        <v>0.08</v>
      </c>
      <c r="P20" s="2" t="s">
        <v>38</v>
      </c>
      <c r="Q20" s="3">
        <f t="shared" si="2"/>
        <v>0.1</v>
      </c>
      <c r="S20" s="1" t="s">
        <v>39</v>
      </c>
      <c r="T20" s="1">
        <f>ROUND((488)/10000,2)</f>
        <v>0.05</v>
      </c>
      <c r="U20" s="2" t="s">
        <v>38</v>
      </c>
      <c r="V20" s="3">
        <f t="shared" si="3"/>
        <v>0.06</v>
      </c>
      <c r="X20" s="1" t="s">
        <v>39</v>
      </c>
      <c r="Y20" s="1">
        <f>ROUND((200+82+226)/10000,2)</f>
        <v>0.05</v>
      </c>
      <c r="Z20" s="2" t="s">
        <v>38</v>
      </c>
      <c r="AA20" s="3">
        <f t="shared" si="4"/>
        <v>0.06</v>
      </c>
      <c r="AC20" s="1" t="s">
        <v>39</v>
      </c>
      <c r="AD20" s="1">
        <f>ROUND((201+223+1112+175+167)/10000,2)</f>
        <v>0.19</v>
      </c>
      <c r="AE20" s="2" t="s">
        <v>38</v>
      </c>
      <c r="AF20" s="3">
        <f t="shared" si="5"/>
        <v>0.23</v>
      </c>
    </row>
    <row r="21" spans="2:32" ht="20.25" customHeight="1" x14ac:dyDescent="0.15">
      <c r="B21" s="85"/>
      <c r="C21" s="13" t="s">
        <v>58</v>
      </c>
      <c r="D21" s="30" t="s">
        <v>32</v>
      </c>
      <c r="E21" s="31">
        <f t="shared" si="6"/>
        <v>0.01</v>
      </c>
      <c r="F21" s="101"/>
      <c r="G21" s="102"/>
      <c r="I21" s="1"/>
      <c r="J21" s="1">
        <f t="shared" si="7"/>
        <v>4.3899999999999997</v>
      </c>
      <c r="K21" s="2" t="s">
        <v>38</v>
      </c>
      <c r="L21" s="3">
        <f t="shared" si="1"/>
        <v>5.27</v>
      </c>
      <c r="N21" s="1"/>
      <c r="O21" s="1">
        <f t="shared" si="8"/>
        <v>2.88</v>
      </c>
      <c r="P21" s="2" t="s">
        <v>38</v>
      </c>
      <c r="Q21" s="3">
        <f t="shared" si="2"/>
        <v>3.46</v>
      </c>
      <c r="S21" s="1"/>
      <c r="T21" s="1">
        <f t="shared" si="9"/>
        <v>0.53</v>
      </c>
      <c r="U21" s="2" t="s">
        <v>38</v>
      </c>
      <c r="V21" s="3">
        <f t="shared" si="3"/>
        <v>0.64</v>
      </c>
      <c r="X21" s="1"/>
      <c r="Y21" s="1">
        <f t="shared" si="10"/>
        <v>5.28</v>
      </c>
      <c r="Z21" s="2" t="s">
        <v>38</v>
      </c>
      <c r="AA21" s="3">
        <f t="shared" si="4"/>
        <v>6.34</v>
      </c>
      <c r="AC21" s="1"/>
      <c r="AD21" s="1">
        <f t="shared" si="11"/>
        <v>2.0299999999999998</v>
      </c>
      <c r="AE21" s="2" t="s">
        <v>38</v>
      </c>
      <c r="AF21" s="3">
        <f t="shared" si="5"/>
        <v>2.44</v>
      </c>
    </row>
    <row r="22" spans="2:32" ht="20.25" customHeight="1" x14ac:dyDescent="0.15">
      <c r="B22" s="85"/>
      <c r="C22" s="13" t="s">
        <v>13</v>
      </c>
      <c r="D22" s="30" t="s">
        <v>32</v>
      </c>
      <c r="E22" s="31">
        <f t="shared" si="6"/>
        <v>0.01</v>
      </c>
      <c r="F22" s="101"/>
      <c r="G22" s="102"/>
      <c r="I22" s="1" t="s">
        <v>39</v>
      </c>
      <c r="J22" s="1">
        <f>ROUND((157+20+10)/10000,2)</f>
        <v>0.02</v>
      </c>
      <c r="K22" s="1"/>
      <c r="L22" s="1">
        <f>J22</f>
        <v>0.02</v>
      </c>
      <c r="N22" s="1" t="s">
        <v>39</v>
      </c>
      <c r="O22" s="1">
        <f>ROUND((840)/10000,2)</f>
        <v>0.08</v>
      </c>
      <c r="P22" s="1"/>
      <c r="Q22" s="1">
        <f>O22</f>
        <v>0.08</v>
      </c>
      <c r="S22" s="1" t="s">
        <v>39</v>
      </c>
      <c r="T22" s="1">
        <f>ROUND((488)/10000,2)</f>
        <v>0.05</v>
      </c>
      <c r="U22" s="1"/>
      <c r="V22" s="1">
        <f>T22</f>
        <v>0.05</v>
      </c>
      <c r="X22" s="1" t="s">
        <v>39</v>
      </c>
      <c r="Y22" s="1">
        <f>ROUND((200+82+226)/10000,2)</f>
        <v>0.05</v>
      </c>
      <c r="Z22" s="1"/>
      <c r="AA22" s="1">
        <f>Y22</f>
        <v>0.05</v>
      </c>
      <c r="AC22" s="1" t="s">
        <v>39</v>
      </c>
      <c r="AD22" s="1">
        <f>ROUND((201+223+1112+175+167)/10000,2)</f>
        <v>0.19</v>
      </c>
      <c r="AE22" s="1"/>
      <c r="AF22" s="1">
        <f>AD22</f>
        <v>0.19</v>
      </c>
    </row>
    <row r="23" spans="2:32" ht="20.25" customHeight="1" x14ac:dyDescent="0.15">
      <c r="B23" s="85"/>
      <c r="C23" s="13" t="s">
        <v>14</v>
      </c>
      <c r="D23" s="30" t="s">
        <v>32</v>
      </c>
      <c r="E23" s="31">
        <f t="shared" si="6"/>
        <v>0.01</v>
      </c>
      <c r="F23" s="101"/>
      <c r="G23" s="102"/>
      <c r="I23" s="1" t="s">
        <v>39</v>
      </c>
      <c r="J23" s="1">
        <f>ROUND((157+20+10)/10000,2)</f>
        <v>0.02</v>
      </c>
      <c r="K23" s="1"/>
      <c r="L23" s="1">
        <f>J23</f>
        <v>0.02</v>
      </c>
      <c r="N23" s="1" t="s">
        <v>39</v>
      </c>
      <c r="O23" s="1">
        <f>ROUND((840)/10000,2)</f>
        <v>0.08</v>
      </c>
      <c r="P23" s="1"/>
      <c r="Q23" s="1">
        <f>O23</f>
        <v>0.08</v>
      </c>
      <c r="S23" s="1" t="s">
        <v>39</v>
      </c>
      <c r="T23" s="1">
        <f>ROUND((488)/10000,2)</f>
        <v>0.05</v>
      </c>
      <c r="U23" s="1"/>
      <c r="V23" s="1">
        <f>T23</f>
        <v>0.05</v>
      </c>
      <c r="X23" s="1" t="s">
        <v>39</v>
      </c>
      <c r="Y23" s="1">
        <f>ROUND((200+82+226)/10000,2)</f>
        <v>0.05</v>
      </c>
      <c r="Z23" s="1"/>
      <c r="AA23" s="1">
        <f>Y23</f>
        <v>0.05</v>
      </c>
      <c r="AC23" s="1" t="s">
        <v>39</v>
      </c>
      <c r="AD23" s="1">
        <f>ROUND((201+223+1112+175+167)/10000,2)</f>
        <v>0.19</v>
      </c>
      <c r="AE23" s="1"/>
      <c r="AF23" s="1">
        <f>AD23</f>
        <v>0.19</v>
      </c>
    </row>
    <row r="24" spans="2:32" ht="20.25" customHeight="1" x14ac:dyDescent="0.15">
      <c r="B24" s="85"/>
      <c r="C24" s="13" t="s">
        <v>52</v>
      </c>
      <c r="D24" s="30" t="s">
        <v>51</v>
      </c>
      <c r="E24" s="21">
        <v>32</v>
      </c>
      <c r="F24" s="112"/>
      <c r="G24" s="113"/>
      <c r="I24" s="1"/>
      <c r="J24" s="1"/>
      <c r="K24" s="1"/>
      <c r="L24" s="1">
        <f>2+2+2</f>
        <v>6</v>
      </c>
      <c r="N24" s="1"/>
      <c r="O24" s="1"/>
      <c r="P24" s="1"/>
      <c r="Q24" s="1">
        <v>4</v>
      </c>
      <c r="S24" s="1"/>
      <c r="T24" s="1"/>
      <c r="U24" s="1"/>
      <c r="V24" s="1">
        <v>4</v>
      </c>
      <c r="X24" s="1"/>
      <c r="Y24" s="1"/>
      <c r="Z24" s="1"/>
      <c r="AA24" s="1">
        <v>5</v>
      </c>
      <c r="AC24" s="1"/>
      <c r="AD24" s="1"/>
      <c r="AE24" s="1"/>
      <c r="AF24" s="1">
        <v>5</v>
      </c>
    </row>
    <row r="25" spans="2:32" ht="20.25" customHeight="1" x14ac:dyDescent="0.15">
      <c r="B25" s="85"/>
      <c r="C25" s="13" t="s">
        <v>15</v>
      </c>
      <c r="D25" s="30" t="s">
        <v>32</v>
      </c>
      <c r="E25" s="31">
        <v>0.9</v>
      </c>
      <c r="F25" s="99" t="s">
        <v>78</v>
      </c>
      <c r="G25" s="100"/>
      <c r="I25" s="1" t="s">
        <v>39</v>
      </c>
      <c r="J25" s="1">
        <f>ROUND((157+20+10)/10000,2)</f>
        <v>0.02</v>
      </c>
      <c r="K25" s="1"/>
      <c r="L25" s="1">
        <f>J25</f>
        <v>0.02</v>
      </c>
      <c r="N25" s="1" t="s">
        <v>39</v>
      </c>
      <c r="O25" s="1">
        <f>ROUND((840)/10000,2)</f>
        <v>0.08</v>
      </c>
      <c r="P25" s="1"/>
      <c r="Q25" s="1">
        <f>O25</f>
        <v>0.08</v>
      </c>
      <c r="S25" s="1" t="s">
        <v>39</v>
      </c>
      <c r="T25" s="1">
        <f>ROUND((488)/10000,2)</f>
        <v>0.05</v>
      </c>
      <c r="U25" s="1"/>
      <c r="V25" s="1">
        <f>T25</f>
        <v>0.05</v>
      </c>
      <c r="X25" s="1" t="s">
        <v>39</v>
      </c>
      <c r="Y25" s="1">
        <f>ROUND((200+82+226)/10000,2)</f>
        <v>0.05</v>
      </c>
      <c r="Z25" s="1"/>
      <c r="AA25" s="1">
        <f>Y25</f>
        <v>0.05</v>
      </c>
      <c r="AC25" s="1" t="s">
        <v>39</v>
      </c>
      <c r="AD25" s="1">
        <f>ROUND((201+223+1112+175+167)/10000,2)</f>
        <v>0.19</v>
      </c>
      <c r="AE25" s="1"/>
      <c r="AF25" s="1">
        <f>AD25</f>
        <v>0.19</v>
      </c>
    </row>
    <row r="26" spans="2:32" ht="20.25" customHeight="1" x14ac:dyDescent="0.15">
      <c r="B26" s="85"/>
      <c r="C26" s="13" t="s">
        <v>16</v>
      </c>
      <c r="D26" s="30" t="s">
        <v>32</v>
      </c>
      <c r="E26" s="31">
        <v>13.85</v>
      </c>
      <c r="F26" s="101"/>
      <c r="G26" s="102"/>
      <c r="I26" s="1"/>
      <c r="J26" s="1">
        <f t="shared" ref="J26:J27" si="12">ROUND((14070+11585+18258)/10000,2)</f>
        <v>4.3899999999999997</v>
      </c>
      <c r="K26" s="1"/>
      <c r="L26" s="1">
        <f>J26</f>
        <v>4.3899999999999997</v>
      </c>
      <c r="N26" s="1"/>
      <c r="O26" s="1">
        <f t="shared" ref="O26:O27" si="13">ROUND((17009+11750)/10000,2)</f>
        <v>2.88</v>
      </c>
      <c r="P26" s="1"/>
      <c r="Q26" s="1">
        <f>O26</f>
        <v>2.88</v>
      </c>
      <c r="S26" s="1"/>
      <c r="T26" s="1">
        <f t="shared" ref="T26:T27" si="14">ROUND((5271)/10000,2)</f>
        <v>0.53</v>
      </c>
      <c r="U26" s="1"/>
      <c r="V26" s="1">
        <f>T26</f>
        <v>0.53</v>
      </c>
      <c r="X26" s="1"/>
      <c r="Y26" s="1">
        <f t="shared" ref="Y26:Y27" si="15">ROUND((15148+36581+526+292+165+93)/10000,2)</f>
        <v>5.28</v>
      </c>
      <c r="Z26" s="1"/>
      <c r="AA26" s="1">
        <f>Y26</f>
        <v>5.28</v>
      </c>
      <c r="AC26" s="1"/>
      <c r="AD26" s="1">
        <f t="shared" ref="AD26:AD27" si="16">ROUND((11645+4973+253+1135+1531+727)/10000,2)</f>
        <v>2.0299999999999998</v>
      </c>
      <c r="AE26" s="1"/>
      <c r="AF26" s="1">
        <f>AD26</f>
        <v>2.0299999999999998</v>
      </c>
    </row>
    <row r="27" spans="2:32" ht="20.25" customHeight="1" x14ac:dyDescent="0.15">
      <c r="B27" s="85"/>
      <c r="C27" s="14" t="s">
        <v>17</v>
      </c>
      <c r="D27" s="30" t="s">
        <v>32</v>
      </c>
      <c r="E27" s="31">
        <v>1</v>
      </c>
      <c r="F27" s="101"/>
      <c r="G27" s="102"/>
      <c r="I27" s="1"/>
      <c r="J27" s="1">
        <f t="shared" si="12"/>
        <v>4.3899999999999997</v>
      </c>
      <c r="K27" s="1"/>
      <c r="L27" s="1">
        <f>J27</f>
        <v>4.3899999999999997</v>
      </c>
      <c r="N27" s="1"/>
      <c r="O27" s="1">
        <f t="shared" si="13"/>
        <v>2.88</v>
      </c>
      <c r="P27" s="1"/>
      <c r="Q27" s="1">
        <f>O27</f>
        <v>2.88</v>
      </c>
      <c r="S27" s="1"/>
      <c r="T27" s="1">
        <f t="shared" si="14"/>
        <v>0.53</v>
      </c>
      <c r="U27" s="1"/>
      <c r="V27" s="1">
        <f>T27</f>
        <v>0.53</v>
      </c>
      <c r="X27" s="1"/>
      <c r="Y27" s="1">
        <f t="shared" si="15"/>
        <v>5.28</v>
      </c>
      <c r="Z27" s="1"/>
      <c r="AA27" s="1">
        <f>Y27</f>
        <v>5.28</v>
      </c>
      <c r="AC27" s="1"/>
      <c r="AD27" s="1">
        <f t="shared" si="16"/>
        <v>2.0299999999999998</v>
      </c>
      <c r="AE27" s="1"/>
      <c r="AF27" s="1">
        <f>AD27</f>
        <v>2.0299999999999998</v>
      </c>
    </row>
    <row r="28" spans="2:32" ht="20.25" customHeight="1" x14ac:dyDescent="0.15">
      <c r="B28" s="85"/>
      <c r="C28" s="13" t="s">
        <v>18</v>
      </c>
      <c r="D28" s="30" t="s">
        <v>32</v>
      </c>
      <c r="E28" s="31">
        <v>0.18</v>
      </c>
      <c r="F28" s="99" t="s">
        <v>71</v>
      </c>
      <c r="G28" s="100"/>
      <c r="I28" s="1" t="s">
        <v>39</v>
      </c>
      <c r="J28" s="1">
        <f>ROUND((157+20+10)/10000,2)</f>
        <v>0.02</v>
      </c>
      <c r="K28" s="1"/>
      <c r="L28" s="1">
        <f>J28</f>
        <v>0.02</v>
      </c>
      <c r="N28" s="1" t="s">
        <v>39</v>
      </c>
      <c r="O28" s="1">
        <f>ROUND((840)/10000,2)</f>
        <v>0.08</v>
      </c>
      <c r="P28" s="1"/>
      <c r="Q28" s="1">
        <f>O28</f>
        <v>0.08</v>
      </c>
      <c r="S28" s="1" t="s">
        <v>39</v>
      </c>
      <c r="T28" s="1">
        <f>ROUND((488)/10000,2)</f>
        <v>0.05</v>
      </c>
      <c r="U28" s="1"/>
      <c r="V28" s="1">
        <f>T28</f>
        <v>0.05</v>
      </c>
      <c r="X28" s="1" t="s">
        <v>39</v>
      </c>
      <c r="Y28" s="1">
        <f>ROUND((200+82+226)/10000,2)</f>
        <v>0.05</v>
      </c>
      <c r="Z28" s="1"/>
      <c r="AA28" s="1">
        <f>Y28</f>
        <v>0.05</v>
      </c>
      <c r="AC28" s="1" t="s">
        <v>39</v>
      </c>
      <c r="AD28" s="1">
        <f>ROUND((201+223+1112+175+167)/10000,2)</f>
        <v>0.19</v>
      </c>
      <c r="AE28" s="1"/>
      <c r="AF28" s="1">
        <f>AD28</f>
        <v>0.19</v>
      </c>
    </row>
    <row r="29" spans="2:32" ht="20.25" customHeight="1" x14ac:dyDescent="0.15">
      <c r="B29" s="85"/>
      <c r="C29" s="13" t="s">
        <v>19</v>
      </c>
      <c r="D29" s="30" t="s">
        <v>33</v>
      </c>
      <c r="E29" s="21">
        <v>22</v>
      </c>
      <c r="F29" s="110"/>
      <c r="G29" s="111"/>
      <c r="I29" s="1"/>
      <c r="J29" s="1"/>
      <c r="K29" s="1"/>
      <c r="L29" s="1">
        <f>1+1+1</f>
        <v>3</v>
      </c>
      <c r="N29" s="1"/>
      <c r="O29" s="1"/>
      <c r="P29" s="1"/>
      <c r="Q29" s="1">
        <v>2</v>
      </c>
      <c r="S29" s="1"/>
      <c r="T29" s="1"/>
      <c r="U29" s="1"/>
      <c r="V29" s="1">
        <v>2</v>
      </c>
      <c r="X29" s="1"/>
      <c r="Y29" s="1"/>
      <c r="Z29" s="1"/>
      <c r="AA29" s="1">
        <f>2+4</f>
        <v>6</v>
      </c>
      <c r="AC29" s="1"/>
      <c r="AD29" s="1"/>
      <c r="AE29" s="1"/>
      <c r="AF29" s="1">
        <v>6</v>
      </c>
    </row>
    <row r="30" spans="2:32" ht="20.25" customHeight="1" x14ac:dyDescent="0.15">
      <c r="B30" s="85"/>
      <c r="C30" s="13" t="s">
        <v>59</v>
      </c>
      <c r="D30" s="30" t="s">
        <v>33</v>
      </c>
      <c r="E30" s="21">
        <v>22</v>
      </c>
      <c r="F30" s="91"/>
      <c r="G30" s="92"/>
      <c r="I30" s="1"/>
      <c r="J30" s="1"/>
      <c r="K30" s="1"/>
      <c r="L30" s="1">
        <f t="shared" ref="L30:L31" si="17">1+1+1</f>
        <v>3</v>
      </c>
      <c r="N30" s="1"/>
      <c r="O30" s="1"/>
      <c r="P30" s="1"/>
      <c r="Q30" s="1">
        <v>2</v>
      </c>
      <c r="S30" s="1"/>
      <c r="T30" s="1"/>
      <c r="U30" s="1"/>
      <c r="V30" s="1">
        <v>2</v>
      </c>
      <c r="X30" s="1"/>
      <c r="Y30" s="1"/>
      <c r="Z30" s="1"/>
      <c r="AA30" s="1">
        <f t="shared" ref="AA30:AA31" si="18">2+4</f>
        <v>6</v>
      </c>
      <c r="AC30" s="1"/>
      <c r="AD30" s="1"/>
      <c r="AE30" s="1"/>
      <c r="AF30" s="1">
        <v>6</v>
      </c>
    </row>
    <row r="31" spans="2:32" ht="20.25" customHeight="1" x14ac:dyDescent="0.15">
      <c r="B31" s="85"/>
      <c r="C31" s="13" t="s">
        <v>20</v>
      </c>
      <c r="D31" s="30" t="s">
        <v>33</v>
      </c>
      <c r="E31" s="21">
        <v>22</v>
      </c>
      <c r="F31" s="91"/>
      <c r="G31" s="92"/>
      <c r="I31" s="1"/>
      <c r="J31" s="4"/>
      <c r="K31" s="4"/>
      <c r="L31" s="1">
        <f t="shared" si="17"/>
        <v>3</v>
      </c>
      <c r="N31" s="1"/>
      <c r="O31" s="4"/>
      <c r="P31" s="4"/>
      <c r="Q31" s="1">
        <v>2</v>
      </c>
      <c r="S31" s="1"/>
      <c r="T31" s="4"/>
      <c r="U31" s="4"/>
      <c r="V31" s="1">
        <v>2</v>
      </c>
      <c r="X31" s="1"/>
      <c r="Y31" s="4"/>
      <c r="Z31" s="4"/>
      <c r="AA31" s="1">
        <f t="shared" si="18"/>
        <v>6</v>
      </c>
      <c r="AC31" s="1"/>
      <c r="AD31" s="4"/>
      <c r="AE31" s="4"/>
      <c r="AF31" s="1">
        <v>6</v>
      </c>
    </row>
    <row r="32" spans="2:32" ht="20.25" customHeight="1" x14ac:dyDescent="0.15">
      <c r="B32" s="85"/>
      <c r="C32" s="13" t="s">
        <v>21</v>
      </c>
      <c r="D32" s="30" t="s">
        <v>32</v>
      </c>
      <c r="E32" s="31">
        <v>1</v>
      </c>
      <c r="F32" s="93"/>
      <c r="G32" s="94"/>
      <c r="I32" s="1"/>
      <c r="J32" s="1">
        <f t="shared" ref="J32" si="19">ROUND((14070+11585+18258)/10000,2)</f>
        <v>4.3899999999999997</v>
      </c>
      <c r="K32" s="2" t="s">
        <v>38</v>
      </c>
      <c r="L32" s="3">
        <f>ROUND(J32*1.2,2)</f>
        <v>5.27</v>
      </c>
      <c r="N32" s="1"/>
      <c r="O32" s="1">
        <f t="shared" ref="O32" si="20">ROUND((17009+11750)/10000,2)</f>
        <v>2.88</v>
      </c>
      <c r="P32" s="2" t="s">
        <v>38</v>
      </c>
      <c r="Q32" s="3">
        <f>ROUND(O32*1.2,2)</f>
        <v>3.46</v>
      </c>
      <c r="S32" s="1"/>
      <c r="T32" s="1">
        <f t="shared" ref="T32" si="21">ROUND((5271)/10000,2)</f>
        <v>0.53</v>
      </c>
      <c r="U32" s="2" t="s">
        <v>38</v>
      </c>
      <c r="V32" s="3">
        <f>ROUND(T32*1.2,2)</f>
        <v>0.64</v>
      </c>
      <c r="X32" s="1"/>
      <c r="Y32" s="1">
        <f t="shared" ref="Y32" si="22">ROUND((15148+36581+526+292+165+93)/10000,2)</f>
        <v>5.28</v>
      </c>
      <c r="Z32" s="2" t="s">
        <v>38</v>
      </c>
      <c r="AA32" s="3">
        <f>ROUND(Y32*1.2,2)</f>
        <v>6.34</v>
      </c>
      <c r="AC32" s="1"/>
      <c r="AD32" s="1">
        <f t="shared" ref="AD32" si="23">ROUND((11645+4973+253+1135+1531+727)/10000,2)</f>
        <v>2.0299999999999998</v>
      </c>
      <c r="AE32" s="2" t="s">
        <v>38</v>
      </c>
      <c r="AF32" s="3">
        <f>ROUND(AD32*1.2,2)</f>
        <v>2.44</v>
      </c>
    </row>
    <row r="33" spans="2:32" ht="20.25" customHeight="1" x14ac:dyDescent="0.15">
      <c r="B33" s="85"/>
      <c r="C33" s="13" t="s">
        <v>22</v>
      </c>
      <c r="D33" s="30" t="s">
        <v>34</v>
      </c>
      <c r="E33" s="21">
        <v>22</v>
      </c>
      <c r="F33" s="91"/>
      <c r="G33" s="92"/>
      <c r="I33" s="1"/>
      <c r="J33" s="1"/>
      <c r="K33" s="1"/>
      <c r="L33" s="1">
        <v>11</v>
      </c>
      <c r="N33" s="1"/>
      <c r="O33" s="1"/>
      <c r="P33" s="1"/>
      <c r="Q33" s="1">
        <v>6</v>
      </c>
      <c r="S33" s="1"/>
      <c r="T33" s="1"/>
      <c r="U33" s="1"/>
      <c r="V33" s="1">
        <v>6</v>
      </c>
      <c r="X33" s="1"/>
      <c r="Y33" s="1"/>
      <c r="Z33" s="1"/>
      <c r="AA33" s="1">
        <f>4+5</f>
        <v>9</v>
      </c>
      <c r="AC33" s="1"/>
      <c r="AD33" s="1"/>
      <c r="AE33" s="1"/>
      <c r="AF33" s="1">
        <v>21</v>
      </c>
    </row>
    <row r="34" spans="2:32" ht="20.25" customHeight="1" x14ac:dyDescent="0.15">
      <c r="B34" s="85"/>
      <c r="C34" s="13"/>
      <c r="D34" s="29"/>
      <c r="E34" s="31"/>
      <c r="F34" s="93"/>
      <c r="G34" s="94"/>
      <c r="I34" s="5" t="s">
        <v>40</v>
      </c>
      <c r="J34" s="5">
        <f>ROUND(0/1000,2)</f>
        <v>0</v>
      </c>
      <c r="K34" s="5"/>
      <c r="L34" s="5">
        <f>J34</f>
        <v>0</v>
      </c>
      <c r="N34" s="5" t="s">
        <v>40</v>
      </c>
      <c r="O34" s="5">
        <f>ROUND(0/1000,2)</f>
        <v>0</v>
      </c>
      <c r="P34" s="5"/>
      <c r="Q34" s="5">
        <f>O34</f>
        <v>0</v>
      </c>
      <c r="S34" s="5" t="s">
        <v>40</v>
      </c>
      <c r="T34" s="5">
        <f>ROUND(0/1000,2)</f>
        <v>0</v>
      </c>
      <c r="U34" s="5"/>
      <c r="V34" s="5">
        <f>T34</f>
        <v>0</v>
      </c>
      <c r="X34" s="5" t="s">
        <v>40</v>
      </c>
      <c r="Y34" s="1">
        <f>ROUND((200+82+226)/1000,2)</f>
        <v>0.51</v>
      </c>
      <c r="Z34" s="5"/>
      <c r="AA34" s="5">
        <f>Y34</f>
        <v>0.51</v>
      </c>
      <c r="AC34" s="5" t="s">
        <v>40</v>
      </c>
      <c r="AD34" s="1">
        <f>ROUND((201+223+1112+175+167)/1000,2)</f>
        <v>1.88</v>
      </c>
      <c r="AE34" s="5"/>
      <c r="AF34" s="5">
        <f>AD34</f>
        <v>1.88</v>
      </c>
    </row>
    <row r="35" spans="2:32" ht="20.25" customHeight="1" x14ac:dyDescent="0.15">
      <c r="B35" s="41"/>
      <c r="C35" s="13"/>
      <c r="D35" s="29"/>
      <c r="E35" s="31"/>
      <c r="F35" s="42"/>
      <c r="G35" s="43"/>
      <c r="I35" s="16"/>
      <c r="J35" s="16"/>
      <c r="K35" s="16"/>
      <c r="L35" s="16"/>
      <c r="N35" s="16"/>
      <c r="O35" s="16"/>
      <c r="P35" s="16"/>
      <c r="Q35" s="16"/>
      <c r="S35" s="16"/>
      <c r="T35" s="16"/>
      <c r="U35" s="16"/>
      <c r="V35" s="16"/>
      <c r="X35" s="16"/>
      <c r="Y35" s="16"/>
      <c r="Z35" s="16"/>
      <c r="AA35" s="16"/>
      <c r="AC35" s="16"/>
      <c r="AD35" s="16"/>
      <c r="AE35" s="16"/>
      <c r="AF35" s="16"/>
    </row>
    <row r="36" spans="2:32" ht="20.25" customHeight="1" x14ac:dyDescent="0.15">
      <c r="B36" s="84" t="s">
        <v>49</v>
      </c>
      <c r="C36" s="13" t="s">
        <v>25</v>
      </c>
      <c r="D36" s="30" t="s">
        <v>29</v>
      </c>
      <c r="E36" s="31">
        <f>E3/1000</f>
        <v>0.4</v>
      </c>
      <c r="F36" s="87"/>
      <c r="G36" s="88"/>
    </row>
    <row r="37" spans="2:32" ht="20.25" customHeight="1" x14ac:dyDescent="0.15">
      <c r="B37" s="85"/>
      <c r="C37" s="13" t="s">
        <v>26</v>
      </c>
      <c r="D37" s="30" t="s">
        <v>48</v>
      </c>
      <c r="E37" s="21">
        <v>1</v>
      </c>
      <c r="F37" s="89"/>
      <c r="G37" s="90"/>
    </row>
    <row r="38" spans="2:32" ht="20.25" customHeight="1" x14ac:dyDescent="0.15">
      <c r="B38" s="85"/>
      <c r="C38" s="13"/>
      <c r="D38" s="30"/>
      <c r="E38" s="27"/>
      <c r="F38" s="37"/>
      <c r="G38" s="38"/>
    </row>
    <row r="39" spans="2:32" ht="20.25" customHeight="1" x14ac:dyDescent="0.15">
      <c r="B39" s="86"/>
      <c r="C39" s="5"/>
      <c r="D39" s="5"/>
      <c r="E39" s="28"/>
      <c r="F39" s="37"/>
      <c r="G39" s="38"/>
    </row>
    <row r="40" spans="2:32" ht="20.25" customHeight="1" x14ac:dyDescent="0.15">
      <c r="B40" s="84" t="s">
        <v>62</v>
      </c>
      <c r="C40" s="34" t="s">
        <v>63</v>
      </c>
      <c r="D40" s="30" t="s">
        <v>67</v>
      </c>
      <c r="E40" s="33">
        <v>1</v>
      </c>
      <c r="F40" s="116"/>
      <c r="G40" s="88"/>
    </row>
    <row r="41" spans="2:32" ht="20.25" customHeight="1" x14ac:dyDescent="0.15">
      <c r="B41" s="85"/>
      <c r="C41" s="34" t="s">
        <v>64</v>
      </c>
      <c r="D41" s="30" t="s">
        <v>67</v>
      </c>
      <c r="E41" s="33">
        <v>1</v>
      </c>
      <c r="F41" s="117"/>
      <c r="G41" s="90"/>
    </row>
    <row r="42" spans="2:32" ht="20.25" customHeight="1" x14ac:dyDescent="0.15">
      <c r="B42" s="85"/>
      <c r="C42" s="34" t="s">
        <v>73</v>
      </c>
      <c r="D42" s="30" t="s">
        <v>68</v>
      </c>
      <c r="E42" s="33">
        <v>1</v>
      </c>
      <c r="F42" s="37"/>
      <c r="G42" s="38"/>
    </row>
    <row r="43" spans="2:32" ht="20.25" customHeight="1" x14ac:dyDescent="0.15">
      <c r="B43" s="85"/>
      <c r="C43" s="34" t="s">
        <v>72</v>
      </c>
      <c r="D43" s="30" t="s">
        <v>68</v>
      </c>
      <c r="E43" s="33">
        <v>1</v>
      </c>
      <c r="F43" s="117"/>
      <c r="G43" s="90"/>
    </row>
    <row r="44" spans="2:32" ht="20.25" customHeight="1" x14ac:dyDescent="0.15">
      <c r="B44" s="85"/>
      <c r="C44" s="34" t="s">
        <v>54</v>
      </c>
      <c r="D44" s="30" t="s">
        <v>69</v>
      </c>
      <c r="E44" s="27">
        <v>1.8</v>
      </c>
      <c r="F44" s="37"/>
      <c r="G44" s="38"/>
    </row>
    <row r="45" spans="2:32" ht="20.25" customHeight="1" x14ac:dyDescent="0.15">
      <c r="B45" s="85"/>
      <c r="C45" s="34" t="s">
        <v>65</v>
      </c>
      <c r="D45" s="30" t="s">
        <v>68</v>
      </c>
      <c r="E45" s="33">
        <v>1</v>
      </c>
      <c r="F45" s="117"/>
      <c r="G45" s="90"/>
    </row>
    <row r="46" spans="2:32" ht="20.25" customHeight="1" x14ac:dyDescent="0.15">
      <c r="B46" s="85"/>
      <c r="C46" s="34" t="s">
        <v>74</v>
      </c>
      <c r="D46" s="30" t="s">
        <v>68</v>
      </c>
      <c r="E46" s="33">
        <v>1</v>
      </c>
      <c r="F46" s="37"/>
      <c r="G46" s="38"/>
    </row>
    <row r="47" spans="2:32" ht="20.25" customHeight="1" x14ac:dyDescent="0.15">
      <c r="B47" s="85"/>
      <c r="C47" s="34" t="s">
        <v>66</v>
      </c>
      <c r="D47" s="29" t="s">
        <v>70</v>
      </c>
      <c r="E47" s="33">
        <v>2</v>
      </c>
      <c r="F47" s="37"/>
      <c r="G47" s="38"/>
    </row>
    <row r="48" spans="2:32" ht="20.25" customHeight="1" x14ac:dyDescent="0.15">
      <c r="B48" s="86"/>
      <c r="C48" s="5"/>
      <c r="D48" s="5"/>
      <c r="E48" s="28"/>
      <c r="F48" s="37"/>
      <c r="G48" s="38"/>
    </row>
    <row r="49" ht="20.25" customHeight="1" x14ac:dyDescent="0.15"/>
    <row r="50" ht="20.25" customHeight="1" x14ac:dyDescent="0.15"/>
    <row r="51" ht="20.25" customHeight="1" x14ac:dyDescent="0.15"/>
    <row r="52" ht="20.25" customHeight="1" x14ac:dyDescent="0.15"/>
    <row r="53" ht="20.25" customHeight="1" x14ac:dyDescent="0.15"/>
    <row r="54" ht="20.25" customHeight="1" x14ac:dyDescent="0.15"/>
    <row r="55" ht="20.25" customHeight="1" x14ac:dyDescent="0.15"/>
    <row r="56" ht="20.25" customHeight="1" x14ac:dyDescent="0.15"/>
    <row r="57" ht="20.25" customHeight="1" x14ac:dyDescent="0.15"/>
  </sheetData>
  <mergeCells count="48">
    <mergeCell ref="B2:C2"/>
    <mergeCell ref="F2:G2"/>
    <mergeCell ref="B3:C3"/>
    <mergeCell ref="F3:G3"/>
    <mergeCell ref="B4:B13"/>
    <mergeCell ref="F4:G4"/>
    <mergeCell ref="F6:G6"/>
    <mergeCell ref="F7:G7"/>
    <mergeCell ref="F8:G8"/>
    <mergeCell ref="F9:G9"/>
    <mergeCell ref="AC14:AE14"/>
    <mergeCell ref="F15:G15"/>
    <mergeCell ref="F10:G10"/>
    <mergeCell ref="F11:G11"/>
    <mergeCell ref="F12:G12"/>
    <mergeCell ref="F13:G13"/>
    <mergeCell ref="F14:G14"/>
    <mergeCell ref="F31:G31"/>
    <mergeCell ref="I14:K14"/>
    <mergeCell ref="N14:P14"/>
    <mergeCell ref="S14:U14"/>
    <mergeCell ref="X14:Z14"/>
    <mergeCell ref="F26:G26"/>
    <mergeCell ref="F27:G27"/>
    <mergeCell ref="F28:G28"/>
    <mergeCell ref="F29:G29"/>
    <mergeCell ref="F30:G30"/>
    <mergeCell ref="B40:B48"/>
    <mergeCell ref="F40:G40"/>
    <mergeCell ref="F41:G41"/>
    <mergeCell ref="F43:G43"/>
    <mergeCell ref="F45:G45"/>
    <mergeCell ref="F33:G33"/>
    <mergeCell ref="F34:G34"/>
    <mergeCell ref="B36:B39"/>
    <mergeCell ref="F36:G36"/>
    <mergeCell ref="F37:G37"/>
    <mergeCell ref="B14:B34"/>
    <mergeCell ref="F16:G16"/>
    <mergeCell ref="F17:G17"/>
    <mergeCell ref="F18:G18"/>
    <mergeCell ref="F20:G20"/>
    <mergeCell ref="F32:G32"/>
    <mergeCell ref="F21:G21"/>
    <mergeCell ref="F22:G22"/>
    <mergeCell ref="F23:G23"/>
    <mergeCell ref="F24:G24"/>
    <mergeCell ref="F25:G25"/>
  </mergeCells>
  <phoneticPr fontId="1"/>
  <printOptions horizontalCentered="1"/>
  <pageMargins left="0.78740157480314965" right="0.39370078740157483" top="0.78740157480314965" bottom="0.39370078740157483" header="0.39370078740157483" footer="0.3937007874015748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3</vt:i4>
      </vt:variant>
    </vt:vector>
  </HeadingPairs>
  <TitlesOfParts>
    <vt:vector size="8" baseType="lpstr">
      <vt:lpstr>R3</vt:lpstr>
      <vt:lpstr>R2 (変更)</vt:lpstr>
      <vt:lpstr>Sheet2</vt:lpstr>
      <vt:lpstr>Sheet3</vt:lpstr>
      <vt:lpstr>H31 (2)</vt:lpstr>
      <vt:lpstr>'H31 (2)'!Print_Area</vt:lpstr>
      <vt:lpstr>'R2 (変更)'!Print_Area</vt:lpstr>
      <vt:lpstr>'R3'!Print_Area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TAKAISHI</dc:creator>
  <cp:lastModifiedBy>user</cp:lastModifiedBy>
  <cp:lastPrinted>2023-06-22T08:09:22Z</cp:lastPrinted>
  <dcterms:created xsi:type="dcterms:W3CDTF">2016-05-19T01:32:36Z</dcterms:created>
  <dcterms:modified xsi:type="dcterms:W3CDTF">2023-06-22T08:11:45Z</dcterms:modified>
</cp:coreProperties>
</file>