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P:\■特定都市河川関係（日高村条例）\07 貯留浸透阻害行為の計算\02_開発・舗装等行為\01 比浸透量\"/>
    </mc:Choice>
  </mc:AlternateContent>
  <bookViews>
    <workbookView xWindow="16512" yWindow="6228" windowWidth="16200" windowHeight="14088"/>
  </bookViews>
  <sheets>
    <sheet name="計算シート" sheetId="12" r:id="rId1"/>
  </sheets>
  <definedNames>
    <definedName name="_xlnm.Print_Area" localSheetId="0">計算シート!$A$1:$S$133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9" i="12" l="1"/>
  <c r="H67" i="12"/>
  <c r="J67" i="12"/>
  <c r="L67" i="12"/>
  <c r="M67" i="12" s="1"/>
  <c r="N67" i="12" s="1"/>
  <c r="G81" i="12"/>
  <c r="I81" i="12"/>
  <c r="L81" i="12" s="1"/>
  <c r="M81" i="12" s="1"/>
  <c r="H68" i="12"/>
  <c r="J68" i="12"/>
  <c r="L68" i="12"/>
  <c r="G82" i="12"/>
  <c r="I82" i="12"/>
  <c r="L82" i="12" s="1"/>
  <c r="M82" i="12" s="1"/>
  <c r="H69" i="12"/>
  <c r="J69" i="12"/>
  <c r="L69" i="12"/>
  <c r="G83" i="12"/>
  <c r="I83" i="12"/>
  <c r="L83" i="12" s="1"/>
  <c r="M83" i="12" s="1"/>
  <c r="H70" i="12"/>
  <c r="J70" i="12"/>
  <c r="L70" i="12"/>
  <c r="G84" i="12"/>
  <c r="I84" i="12"/>
  <c r="L84" i="12" s="1"/>
  <c r="M84" i="12" s="1"/>
  <c r="H71" i="12"/>
  <c r="J71" i="12"/>
  <c r="L71" i="12"/>
  <c r="G85" i="12"/>
  <c r="I85" i="12"/>
  <c r="L85" i="12" s="1"/>
  <c r="M85" i="12" s="1"/>
  <c r="H72" i="12"/>
  <c r="J72" i="12"/>
  <c r="L72" i="12"/>
  <c r="G86" i="12"/>
  <c r="I86" i="12"/>
  <c r="L86" i="12" s="1"/>
  <c r="M86" i="12" s="1"/>
  <c r="H73" i="12"/>
  <c r="J73" i="12"/>
  <c r="L73" i="12"/>
  <c r="G87" i="12"/>
  <c r="I87" i="12"/>
  <c r="L87" i="12" s="1"/>
  <c r="M87" i="12" s="1"/>
  <c r="H74" i="12"/>
  <c r="J74" i="12"/>
  <c r="L74" i="12"/>
  <c r="M74" i="12"/>
  <c r="N74" i="12"/>
  <c r="G88" i="12"/>
  <c r="I88" i="12"/>
  <c r="L88" i="12"/>
  <c r="M88" i="12"/>
  <c r="H75" i="12"/>
  <c r="J75" i="12"/>
  <c r="L75" i="12"/>
  <c r="M75" i="12"/>
  <c r="N75" i="12"/>
  <c r="G89" i="12"/>
  <c r="I89" i="12"/>
  <c r="L89" i="12"/>
  <c r="M89" i="12"/>
  <c r="H76" i="12"/>
  <c r="J76" i="12"/>
  <c r="L76" i="12"/>
  <c r="M76" i="12"/>
  <c r="N76" i="12"/>
  <c r="G90" i="12"/>
  <c r="I90" i="12"/>
  <c r="L90" i="12"/>
  <c r="M90" i="12"/>
  <c r="M73" i="12" l="1"/>
  <c r="N73" i="12" s="1"/>
  <c r="M72" i="12"/>
  <c r="N72" i="12" s="1"/>
  <c r="M71" i="12"/>
  <c r="N71" i="12" s="1"/>
  <c r="M70" i="12"/>
  <c r="N70" i="12" s="1"/>
  <c r="M69" i="12"/>
  <c r="N69" i="12" s="1"/>
  <c r="M68" i="12"/>
  <c r="N68" i="12" s="1"/>
  <c r="N62" i="12" l="1"/>
  <c r="L56" i="12"/>
  <c r="P62" i="12"/>
  <c r="O62" i="12"/>
  <c r="P53" i="12"/>
  <c r="N53" i="12"/>
  <c r="O53" i="12"/>
  <c r="K42" i="12"/>
  <c r="K43" i="12"/>
  <c r="K44" i="12"/>
  <c r="M48" i="12"/>
  <c r="N48" i="12" s="1"/>
  <c r="M47" i="12"/>
  <c r="N47" i="12" s="1"/>
  <c r="H39" i="12"/>
  <c r="K39" i="12"/>
  <c r="M39" i="12"/>
  <c r="N39" i="12" s="1"/>
  <c r="O39" i="12" s="1"/>
  <c r="R132" i="12"/>
  <c r="N132" i="12"/>
  <c r="Q132" i="12"/>
  <c r="P132" i="12"/>
  <c r="N131" i="12"/>
  <c r="Q131" i="12" s="1"/>
  <c r="R131" i="12" s="1"/>
  <c r="P131" i="12"/>
  <c r="P123" i="12"/>
  <c r="N123" i="12"/>
  <c r="Q123" i="12" s="1"/>
  <c r="Q118" i="12"/>
  <c r="M118" i="12"/>
  <c r="O118" i="12"/>
  <c r="P118" i="12" s="1"/>
  <c r="O109" i="12"/>
  <c r="R123" i="12" l="1"/>
  <c r="O48" i="12"/>
  <c r="O47" i="12"/>
  <c r="M109" i="12"/>
  <c r="P109" i="12" s="1"/>
  <c r="Q109" i="12" s="1"/>
  <c r="P104" i="12"/>
  <c r="P98" i="12"/>
  <c r="P99" i="12"/>
  <c r="P100" i="12"/>
  <c r="P101" i="12"/>
  <c r="P102" i="12"/>
  <c r="P103" i="12"/>
  <c r="O104" i="12"/>
  <c r="O98" i="12"/>
  <c r="O99" i="12"/>
  <c r="O100" i="12"/>
  <c r="O101" i="12"/>
  <c r="O102" i="12"/>
  <c r="O103" i="12"/>
  <c r="O95" i="12"/>
  <c r="P95" i="12" s="1"/>
  <c r="N34" i="12"/>
  <c r="N25" i="12"/>
  <c r="H20" i="12"/>
  <c r="K14" i="12"/>
  <c r="M20" i="12"/>
  <c r="M11" i="12"/>
  <c r="O110" i="12" l="1"/>
  <c r="N56" i="12"/>
  <c r="O56" i="12"/>
  <c r="N26" i="12"/>
  <c r="P124" i="12"/>
  <c r="P130" i="12"/>
  <c r="P129" i="12"/>
  <c r="P128" i="12"/>
  <c r="P127" i="12"/>
  <c r="P126" i="12"/>
  <c r="P125" i="12"/>
  <c r="N130" i="12"/>
  <c r="Q130" i="12" s="1"/>
  <c r="N129" i="12"/>
  <c r="Q129" i="12" s="1"/>
  <c r="N128" i="12"/>
  <c r="Q128" i="12" s="1"/>
  <c r="N127" i="12"/>
  <c r="Q127" i="12" s="1"/>
  <c r="R127" i="12" s="1"/>
  <c r="N126" i="12"/>
  <c r="Q126" i="12" s="1"/>
  <c r="N125" i="12"/>
  <c r="Q125" i="12" s="1"/>
  <c r="N124" i="12"/>
  <c r="Q124" i="12" s="1"/>
  <c r="O111" i="12"/>
  <c r="O112" i="12"/>
  <c r="O113" i="12"/>
  <c r="O114" i="12"/>
  <c r="O115" i="12"/>
  <c r="O116" i="12"/>
  <c r="O117" i="12"/>
  <c r="M112" i="12"/>
  <c r="M113" i="12"/>
  <c r="M114" i="12"/>
  <c r="M115" i="12"/>
  <c r="M116" i="12"/>
  <c r="M117" i="12"/>
  <c r="M111" i="12"/>
  <c r="M110" i="12"/>
  <c r="P110" i="12" s="1"/>
  <c r="I96" i="12"/>
  <c r="I97" i="12"/>
  <c r="H57" i="12"/>
  <c r="H58" i="12"/>
  <c r="H59" i="12"/>
  <c r="N55" i="12"/>
  <c r="N54" i="12"/>
  <c r="M41" i="12"/>
  <c r="M42" i="12"/>
  <c r="N42" i="12" s="1"/>
  <c r="M43" i="12"/>
  <c r="N43" i="12" s="1"/>
  <c r="M44" i="12"/>
  <c r="N44" i="12" s="1"/>
  <c r="M40" i="12"/>
  <c r="N27" i="12"/>
  <c r="N28" i="12"/>
  <c r="N29" i="12"/>
  <c r="N30" i="12"/>
  <c r="N31" i="12"/>
  <c r="N32" i="12"/>
  <c r="N33" i="12"/>
  <c r="M18" i="12"/>
  <c r="M19" i="12"/>
  <c r="M13" i="12"/>
  <c r="M14" i="12"/>
  <c r="M15" i="12"/>
  <c r="M16" i="12"/>
  <c r="M17" i="12"/>
  <c r="M12" i="12"/>
  <c r="K13" i="12"/>
  <c r="K40" i="12"/>
  <c r="R125" i="12" l="1"/>
  <c r="P117" i="12"/>
  <c r="Q117" i="12" s="1"/>
  <c r="O43" i="12"/>
  <c r="O44" i="12"/>
  <c r="N14" i="12"/>
  <c r="O14" i="12" s="1"/>
  <c r="R129" i="12"/>
  <c r="R130" i="12"/>
  <c r="R126" i="12"/>
  <c r="R128" i="12"/>
  <c r="R124" i="12"/>
  <c r="P111" i="12"/>
  <c r="Q111" i="12" s="1"/>
  <c r="Q110" i="12"/>
  <c r="N40" i="12"/>
  <c r="O40" i="12" s="1"/>
  <c r="N13" i="12"/>
  <c r="O13" i="12" s="1"/>
  <c r="P56" i="12"/>
  <c r="P116" i="12"/>
  <c r="Q116" i="12" s="1"/>
  <c r="P115" i="12"/>
  <c r="Q115" i="12" s="1"/>
  <c r="P113" i="12"/>
  <c r="Q113" i="12" s="1"/>
  <c r="P114" i="12"/>
  <c r="Q114" i="12" s="1"/>
  <c r="P112" i="12"/>
  <c r="Q112" i="12" s="1"/>
  <c r="O42" i="12"/>
  <c r="AX124" i="12"/>
  <c r="BN124" i="12" s="1"/>
  <c r="AX125" i="12"/>
  <c r="BN125" i="12" s="1"/>
  <c r="AX126" i="12"/>
  <c r="BN126" i="12" s="1"/>
  <c r="AX127" i="12"/>
  <c r="BN127" i="12" s="1"/>
  <c r="AX128" i="12"/>
  <c r="BN128" i="12" s="1"/>
  <c r="AX129" i="12"/>
  <c r="BN129" i="12" s="1"/>
  <c r="AX130" i="12"/>
  <c r="BN130" i="12" s="1"/>
  <c r="AX131" i="12"/>
  <c r="BN131" i="12" s="1"/>
  <c r="AX132" i="12"/>
  <c r="BN132" i="12" s="1"/>
  <c r="AX123" i="12"/>
  <c r="BN123" i="12" s="1"/>
  <c r="AW124" i="12"/>
  <c r="BM124" i="12" s="1"/>
  <c r="AW125" i="12"/>
  <c r="BM125" i="12" s="1"/>
  <c r="AW126" i="12"/>
  <c r="BM126" i="12" s="1"/>
  <c r="AW127" i="12"/>
  <c r="BM127" i="12" s="1"/>
  <c r="AW128" i="12"/>
  <c r="BM128" i="12" s="1"/>
  <c r="AW129" i="12"/>
  <c r="BM129" i="12" s="1"/>
  <c r="AW130" i="12"/>
  <c r="BM130" i="12" s="1"/>
  <c r="AW131" i="12"/>
  <c r="BM131" i="12" s="1"/>
  <c r="AW132" i="12"/>
  <c r="BM132" i="12" s="1"/>
  <c r="AW123" i="12"/>
  <c r="BM123" i="12" s="1"/>
  <c r="AV124" i="12"/>
  <c r="BL124" i="12" s="1"/>
  <c r="AV125" i="12"/>
  <c r="BL125" i="12" s="1"/>
  <c r="AV126" i="12"/>
  <c r="BL126" i="12" s="1"/>
  <c r="AV127" i="12"/>
  <c r="BL127" i="12" s="1"/>
  <c r="AV128" i="12"/>
  <c r="BL128" i="12" s="1"/>
  <c r="AV129" i="12"/>
  <c r="BL129" i="12" s="1"/>
  <c r="AV130" i="12"/>
  <c r="BL130" i="12" s="1"/>
  <c r="AV131" i="12"/>
  <c r="BL131" i="12" s="1"/>
  <c r="AV132" i="12"/>
  <c r="BL132" i="12" s="1"/>
  <c r="AV123" i="12"/>
  <c r="BL123" i="12" s="1"/>
  <c r="AU123" i="12"/>
  <c r="BK123" i="12" s="1"/>
  <c r="AU124" i="12"/>
  <c r="BK124" i="12" s="1"/>
  <c r="AU125" i="12"/>
  <c r="BK125" i="12" s="1"/>
  <c r="AU126" i="12"/>
  <c r="BK126" i="12" s="1"/>
  <c r="AU127" i="12"/>
  <c r="BK127" i="12" s="1"/>
  <c r="AU128" i="12"/>
  <c r="BK128" i="12" s="1"/>
  <c r="AU129" i="12"/>
  <c r="BK129" i="12" s="1"/>
  <c r="AU130" i="12"/>
  <c r="BK130" i="12" s="1"/>
  <c r="AU131" i="12"/>
  <c r="BK131" i="12" s="1"/>
  <c r="AU132" i="12"/>
  <c r="BK132" i="12" s="1"/>
  <c r="I132" i="12" s="1"/>
  <c r="AT124" i="12"/>
  <c r="BJ124" i="12" s="1"/>
  <c r="AT125" i="12"/>
  <c r="BJ125" i="12" s="1"/>
  <c r="AT126" i="12"/>
  <c r="BJ126" i="12" s="1"/>
  <c r="AT127" i="12"/>
  <c r="AT128" i="12"/>
  <c r="BJ128" i="12" s="1"/>
  <c r="AT129" i="12"/>
  <c r="BJ129" i="12" s="1"/>
  <c r="AT130" i="12"/>
  <c r="BJ130" i="12" s="1"/>
  <c r="AT131" i="12"/>
  <c r="BJ131" i="12" s="1"/>
  <c r="AT132" i="12"/>
  <c r="BJ132" i="12" s="1"/>
  <c r="AT123" i="12"/>
  <c r="BJ123" i="12" s="1"/>
  <c r="AS125" i="12"/>
  <c r="BI125" i="12" s="1"/>
  <c r="AS124" i="12"/>
  <c r="BI124" i="12" s="1"/>
  <c r="AS126" i="12"/>
  <c r="BI126" i="12" s="1"/>
  <c r="AS127" i="12"/>
  <c r="BI127" i="12" s="1"/>
  <c r="AS128" i="12"/>
  <c r="BI128" i="12" s="1"/>
  <c r="AS129" i="12"/>
  <c r="BI129" i="12" s="1"/>
  <c r="AS130" i="12"/>
  <c r="BI130" i="12" s="1"/>
  <c r="AS131" i="12"/>
  <c r="BI131" i="12" s="1"/>
  <c r="AS132" i="12"/>
  <c r="BI132" i="12" s="1"/>
  <c r="AS123" i="12"/>
  <c r="BI123" i="12" s="1"/>
  <c r="H26" i="12"/>
  <c r="H12" i="12"/>
  <c r="AU110" i="12"/>
  <c r="BK110" i="12" s="1"/>
  <c r="AV110" i="12"/>
  <c r="BL110" i="12" s="1"/>
  <c r="AW110" i="12"/>
  <c r="BM110" i="12" s="1"/>
  <c r="AU111" i="12"/>
  <c r="BK111" i="12" s="1"/>
  <c r="AV111" i="12"/>
  <c r="BL111" i="12" s="1"/>
  <c r="AW111" i="12"/>
  <c r="BM111" i="12" s="1"/>
  <c r="AU112" i="12"/>
  <c r="BK112" i="12" s="1"/>
  <c r="AV112" i="12"/>
  <c r="BL112" i="12" s="1"/>
  <c r="AW112" i="12"/>
  <c r="BM112" i="12" s="1"/>
  <c r="AU113" i="12"/>
  <c r="BK113" i="12" s="1"/>
  <c r="AV113" i="12"/>
  <c r="BL113" i="12" s="1"/>
  <c r="AW113" i="12"/>
  <c r="BM113" i="12" s="1"/>
  <c r="AU114" i="12"/>
  <c r="BK114" i="12" s="1"/>
  <c r="AV114" i="12"/>
  <c r="BL114" i="12" s="1"/>
  <c r="AW114" i="12"/>
  <c r="BM114" i="12" s="1"/>
  <c r="AU115" i="12"/>
  <c r="BK115" i="12" s="1"/>
  <c r="AV115" i="12"/>
  <c r="BL115" i="12" s="1"/>
  <c r="AW115" i="12"/>
  <c r="BM115" i="12" s="1"/>
  <c r="AU116" i="12"/>
  <c r="BK116" i="12" s="1"/>
  <c r="AV116" i="12"/>
  <c r="BL116" i="12" s="1"/>
  <c r="AW116" i="12"/>
  <c r="BM116" i="12" s="1"/>
  <c r="AU117" i="12"/>
  <c r="BK117" i="12" s="1"/>
  <c r="AV117" i="12"/>
  <c r="BL117" i="12" s="1"/>
  <c r="AW117" i="12"/>
  <c r="BM117" i="12" s="1"/>
  <c r="AU118" i="12"/>
  <c r="BK118" i="12" s="1"/>
  <c r="AV118" i="12"/>
  <c r="BL118" i="12" s="1"/>
  <c r="AW118" i="12"/>
  <c r="BM118" i="12" s="1"/>
  <c r="AW109" i="12"/>
  <c r="BM109" i="12" s="1"/>
  <c r="AV109" i="12"/>
  <c r="BL109" i="12" s="1"/>
  <c r="AU109" i="12"/>
  <c r="BK109" i="12" s="1"/>
  <c r="AT110" i="12"/>
  <c r="BJ110" i="12" s="1"/>
  <c r="AT111" i="12"/>
  <c r="BJ111" i="12" s="1"/>
  <c r="AT112" i="12"/>
  <c r="BJ112" i="12" s="1"/>
  <c r="AT113" i="12"/>
  <c r="BJ113" i="12" s="1"/>
  <c r="AT114" i="12"/>
  <c r="BJ114" i="12" s="1"/>
  <c r="AT115" i="12"/>
  <c r="BJ115" i="12" s="1"/>
  <c r="AT116" i="12"/>
  <c r="BJ116" i="12" s="1"/>
  <c r="AT117" i="12"/>
  <c r="BJ117" i="12" s="1"/>
  <c r="AT118" i="12"/>
  <c r="BJ118" i="12" s="1"/>
  <c r="AT109" i="12"/>
  <c r="BJ109" i="12" s="1"/>
  <c r="AS110" i="12"/>
  <c r="BI110" i="12" s="1"/>
  <c r="AS111" i="12"/>
  <c r="BI111" i="12" s="1"/>
  <c r="AS112" i="12"/>
  <c r="BI112" i="12" s="1"/>
  <c r="AS113" i="12"/>
  <c r="BI113" i="12" s="1"/>
  <c r="AS114" i="12"/>
  <c r="BI114" i="12" s="1"/>
  <c r="AS115" i="12"/>
  <c r="BI115" i="12" s="1"/>
  <c r="AS116" i="12"/>
  <c r="BI116" i="12" s="1"/>
  <c r="AS117" i="12"/>
  <c r="BI117" i="12" s="1"/>
  <c r="AS118" i="12"/>
  <c r="BI118" i="12" s="1"/>
  <c r="I118" i="12" s="1"/>
  <c r="AS109" i="12"/>
  <c r="BI109" i="12" s="1"/>
  <c r="AR110" i="12"/>
  <c r="BH110" i="12" s="1"/>
  <c r="AR111" i="12"/>
  <c r="BH111" i="12" s="1"/>
  <c r="AR112" i="12"/>
  <c r="BH112" i="12" s="1"/>
  <c r="AR113" i="12"/>
  <c r="BH113" i="12" s="1"/>
  <c r="AR114" i="12"/>
  <c r="BH114" i="12" s="1"/>
  <c r="AR115" i="12"/>
  <c r="BH115" i="12" s="1"/>
  <c r="AR116" i="12"/>
  <c r="BH116" i="12" s="1"/>
  <c r="AR117" i="12"/>
  <c r="BH117" i="12" s="1"/>
  <c r="AR118" i="12"/>
  <c r="BH118" i="12" s="1"/>
  <c r="AR109" i="12"/>
  <c r="BH109" i="12" s="1"/>
  <c r="I131" i="12" l="1"/>
  <c r="I123" i="12"/>
  <c r="I117" i="12"/>
  <c r="I125" i="12"/>
  <c r="I124" i="12"/>
  <c r="I116" i="12"/>
  <c r="I128" i="12"/>
  <c r="I113" i="12"/>
  <c r="I110" i="12"/>
  <c r="I111" i="12"/>
  <c r="I130" i="12"/>
  <c r="I114" i="12"/>
  <c r="I126" i="12"/>
  <c r="I129" i="12"/>
  <c r="I112" i="12"/>
  <c r="I115" i="12"/>
  <c r="BJ127" i="12"/>
  <c r="I127" i="12" s="1"/>
  <c r="I98" i="12"/>
  <c r="I99" i="12"/>
  <c r="I100" i="12"/>
  <c r="I101" i="12"/>
  <c r="I102" i="12"/>
  <c r="I103" i="12"/>
  <c r="I104" i="12"/>
  <c r="I95" i="12"/>
  <c r="AN3" i="12" l="1"/>
  <c r="L55" i="12"/>
  <c r="O55" i="12" s="1"/>
  <c r="L54" i="12"/>
  <c r="O54" i="12" s="1"/>
  <c r="H42" i="12"/>
  <c r="H41" i="12"/>
  <c r="H40" i="12"/>
  <c r="H25" i="12"/>
  <c r="H27" i="12"/>
  <c r="H28" i="12"/>
  <c r="H29" i="12"/>
  <c r="H30" i="12"/>
  <c r="H31" i="12"/>
  <c r="H32" i="12"/>
  <c r="H33" i="12"/>
  <c r="H34" i="12"/>
  <c r="CN132" i="12"/>
  <c r="CN131" i="12"/>
  <c r="CN130" i="12"/>
  <c r="CN129" i="12"/>
  <c r="CN128" i="12"/>
  <c r="CN127" i="12"/>
  <c r="CN126" i="12"/>
  <c r="CN125" i="12"/>
  <c r="CN124" i="12"/>
  <c r="CN123" i="12"/>
  <c r="BX118" i="12"/>
  <c r="BX117" i="12"/>
  <c r="BX116" i="12"/>
  <c r="BX115" i="12"/>
  <c r="BX114" i="12"/>
  <c r="BX113" i="12"/>
  <c r="BX112" i="12"/>
  <c r="BX111" i="12"/>
  <c r="BX110" i="12"/>
  <c r="BX109" i="12"/>
  <c r="L104" i="12"/>
  <c r="L103" i="12"/>
  <c r="L102" i="12"/>
  <c r="L101" i="12"/>
  <c r="L100" i="12"/>
  <c r="L99" i="12"/>
  <c r="L98" i="12"/>
  <c r="L97" i="12"/>
  <c r="L96" i="12"/>
  <c r="O96" i="12" s="1"/>
  <c r="L95" i="12"/>
  <c r="L62" i="12"/>
  <c r="H62" i="12"/>
  <c r="L34" i="12"/>
  <c r="O34" i="12" s="1"/>
  <c r="P34" i="12" s="1"/>
  <c r="L61" i="12"/>
  <c r="O61" i="12" s="1"/>
  <c r="N61" i="12"/>
  <c r="P61" i="12" s="1"/>
  <c r="H61" i="12"/>
  <c r="L33" i="12"/>
  <c r="O33" i="12" s="1"/>
  <c r="P33" i="12" s="1"/>
  <c r="L60" i="12"/>
  <c r="O60" i="12" s="1"/>
  <c r="N60" i="12"/>
  <c r="H60" i="12"/>
  <c r="L32" i="12"/>
  <c r="O32" i="12" s="1"/>
  <c r="P32" i="12" s="1"/>
  <c r="L59" i="12"/>
  <c r="O59" i="12" s="1"/>
  <c r="N59" i="12"/>
  <c r="P59" i="12" s="1"/>
  <c r="L31" i="12"/>
  <c r="O31" i="12" s="1"/>
  <c r="P31" i="12" s="1"/>
  <c r="L58" i="12"/>
  <c r="O58" i="12" s="1"/>
  <c r="N58" i="12"/>
  <c r="P58" i="12" s="1"/>
  <c r="L30" i="12"/>
  <c r="O30" i="12" s="1"/>
  <c r="P30" i="12" s="1"/>
  <c r="L57" i="12"/>
  <c r="O57" i="12" s="1"/>
  <c r="N57" i="12"/>
  <c r="P57" i="12" s="1"/>
  <c r="L29" i="12"/>
  <c r="O29" i="12" s="1"/>
  <c r="P29" i="12" s="1"/>
  <c r="H56" i="12"/>
  <c r="L28" i="12"/>
  <c r="O28" i="12" s="1"/>
  <c r="P28" i="12" s="1"/>
  <c r="H55" i="12"/>
  <c r="L27" i="12"/>
  <c r="O27" i="12" s="1"/>
  <c r="H54" i="12"/>
  <c r="L26" i="12"/>
  <c r="O26" i="12" s="1"/>
  <c r="L53" i="12"/>
  <c r="H53" i="12"/>
  <c r="L25" i="12"/>
  <c r="O25" i="12" s="1"/>
  <c r="P25" i="12" s="1"/>
  <c r="K48" i="12"/>
  <c r="H48" i="12"/>
  <c r="K20" i="12"/>
  <c r="N20" i="12" s="1"/>
  <c r="O20" i="12" s="1"/>
  <c r="K47" i="12"/>
  <c r="H47" i="12"/>
  <c r="K19" i="12"/>
  <c r="N19" i="12" s="1"/>
  <c r="O19" i="12" s="1"/>
  <c r="H19" i="12"/>
  <c r="K46" i="12"/>
  <c r="M46" i="12"/>
  <c r="H46" i="12"/>
  <c r="K18" i="12"/>
  <c r="N18" i="12" s="1"/>
  <c r="O18" i="12" s="1"/>
  <c r="H18" i="12"/>
  <c r="K45" i="12"/>
  <c r="M45" i="12"/>
  <c r="H45" i="12"/>
  <c r="K17" i="12"/>
  <c r="N17" i="12" s="1"/>
  <c r="O17" i="12" s="1"/>
  <c r="H17" i="12"/>
  <c r="H44" i="12"/>
  <c r="K16" i="12"/>
  <c r="N16" i="12" s="1"/>
  <c r="O16" i="12" s="1"/>
  <c r="H16" i="12"/>
  <c r="H43" i="12"/>
  <c r="K15" i="12"/>
  <c r="N15" i="12" s="1"/>
  <c r="O15" i="12" s="1"/>
  <c r="H15" i="12"/>
  <c r="H14" i="12"/>
  <c r="K41" i="12"/>
  <c r="H13" i="12"/>
  <c r="K12" i="12"/>
  <c r="AN11" i="12"/>
  <c r="K11" i="12"/>
  <c r="N11" i="12" s="1"/>
  <c r="O11" i="12" s="1"/>
  <c r="H11" i="12"/>
  <c r="P60" i="12" l="1"/>
  <c r="N45" i="12"/>
  <c r="O45" i="12" s="1"/>
  <c r="N46" i="12"/>
  <c r="O46" i="12" s="1"/>
  <c r="O97" i="12"/>
  <c r="P97" i="12" s="1"/>
  <c r="P96" i="12"/>
  <c r="P54" i="12"/>
  <c r="N41" i="12"/>
  <c r="O41" i="12" s="1"/>
  <c r="P55" i="12"/>
  <c r="P27" i="12"/>
  <c r="N12" i="12"/>
  <c r="O12" i="12" s="1"/>
  <c r="P26" i="12"/>
</calcChain>
</file>

<file path=xl/sharedStrings.xml><?xml version="1.0" encoding="utf-8"?>
<sst xmlns="http://schemas.openxmlformats.org/spreadsheetml/2006/main" count="142" uniqueCount="74">
  <si>
    <t>地盤条件種類</t>
    <rPh sb="0" eb="2">
      <t>ジバン</t>
    </rPh>
    <rPh sb="2" eb="4">
      <t>ジョウケン</t>
    </rPh>
    <rPh sb="4" eb="6">
      <t>シュルイ</t>
    </rPh>
    <phoneticPr fontId="1"/>
  </si>
  <si>
    <t>【浸透ﾄﾚﾝﾁ】
浸透面:側面および底面</t>
    <rPh sb="1" eb="3">
      <t>シントウ</t>
    </rPh>
    <phoneticPr fontId="1"/>
  </si>
  <si>
    <t>W</t>
    <phoneticPr fontId="1"/>
  </si>
  <si>
    <t>a</t>
    <phoneticPr fontId="1"/>
  </si>
  <si>
    <t>b</t>
    <phoneticPr fontId="1"/>
  </si>
  <si>
    <t>a1</t>
    <phoneticPr fontId="1"/>
  </si>
  <si>
    <t>a2</t>
    <phoneticPr fontId="1"/>
  </si>
  <si>
    <t>1.94*L/W^-0.328</t>
    <phoneticPr fontId="1"/>
  </si>
  <si>
    <t>2.29L/W^-0.397</t>
    <phoneticPr fontId="1"/>
  </si>
  <si>
    <t>2.37L/W^-0.488</t>
    <phoneticPr fontId="1"/>
  </si>
  <si>
    <t>2.17L/W^-0.518</t>
    <phoneticPr fontId="1"/>
  </si>
  <si>
    <t>1.96L/W^-0.554</t>
    <phoneticPr fontId="1"/>
  </si>
  <si>
    <t>1.76L/W^-0.609</t>
    <phoneticPr fontId="1"/>
  </si>
  <si>
    <t>8.83*L/W^-0.461</t>
    <phoneticPr fontId="1"/>
  </si>
  <si>
    <t>7.88L/W^-0.446</t>
    <phoneticPr fontId="1"/>
  </si>
  <si>
    <t>7.06L/W^-0.452</t>
    <phoneticPr fontId="1"/>
  </si>
  <si>
    <t>6.43L/W^-0.444</t>
    <phoneticPr fontId="1"/>
  </si>
  <si>
    <t>5.97L/W^-0.440</t>
    <phoneticPr fontId="1"/>
  </si>
  <si>
    <t>5.62L/W^-0.442</t>
    <phoneticPr fontId="1"/>
  </si>
  <si>
    <t>空隙率
（％）</t>
    <rPh sb="0" eb="3">
      <t>クウゲキリツ</t>
    </rPh>
    <phoneticPr fontId="1"/>
  </si>
  <si>
    <t>延長L
（m）</t>
    <rPh sb="0" eb="2">
      <t>エンチョウ</t>
    </rPh>
    <phoneticPr fontId="1"/>
  </si>
  <si>
    <t xml:space="preserve">面積
(m2) 　　　　　　　 </t>
    <rPh sb="0" eb="2">
      <t>メンセキ</t>
    </rPh>
    <phoneticPr fontId="1"/>
  </si>
  <si>
    <t>砂</t>
    <rPh sb="0" eb="1">
      <t>スナ</t>
    </rPh>
    <phoneticPr fontId="1"/>
  </si>
  <si>
    <t>【砕石空隙貯留浸透施設】</t>
    <phoneticPr fontId="1"/>
  </si>
  <si>
    <t>施設内径d
（m）</t>
    <rPh sb="0" eb="2">
      <t>シセツ</t>
    </rPh>
    <rPh sb="2" eb="4">
      <t>ナイケイ</t>
    </rPh>
    <phoneticPr fontId="1"/>
  </si>
  <si>
    <t>【円筒ます】浸透面:側面および底面</t>
    <phoneticPr fontId="1"/>
  </si>
  <si>
    <t>砕石部分の
空隙率
（％）</t>
    <rPh sb="0" eb="2">
      <t>サイセキ</t>
    </rPh>
    <rPh sb="2" eb="4">
      <t>ブブン</t>
    </rPh>
    <rPh sb="6" eb="9">
      <t>クウゲキリツ</t>
    </rPh>
    <phoneticPr fontId="1"/>
  </si>
  <si>
    <t>【円筒ます】
浸透面:底面</t>
    <phoneticPr fontId="1"/>
  </si>
  <si>
    <t>施設内幅w
（m）</t>
    <rPh sb="0" eb="2">
      <t>シセツ</t>
    </rPh>
    <rPh sb="2" eb="3">
      <t>ナイ</t>
    </rPh>
    <rPh sb="3" eb="4">
      <t>ハバ</t>
    </rPh>
    <phoneticPr fontId="1"/>
  </si>
  <si>
    <t>【正方形ます】浸透面:側面および底面</t>
    <phoneticPr fontId="1"/>
  </si>
  <si>
    <t>【正方形ます】浸透面:底面</t>
    <phoneticPr fontId="1"/>
  </si>
  <si>
    <t>砕石部分の空隙率
（％）</t>
    <rPh sb="0" eb="2">
      <t>サイセキ</t>
    </rPh>
    <rPh sb="2" eb="4">
      <t>ブブン</t>
    </rPh>
    <rPh sb="5" eb="8">
      <t>クウゲキリツ</t>
    </rPh>
    <phoneticPr fontId="1"/>
  </si>
  <si>
    <t>【透水性舗装】浸透面:底面</t>
    <phoneticPr fontId="1"/>
  </si>
  <si>
    <t>設置個数
（個）</t>
    <rPh sb="0" eb="2">
      <t>セッチ</t>
    </rPh>
    <rPh sb="2" eb="4">
      <t>コスウ</t>
    </rPh>
    <rPh sb="6" eb="7">
      <t>コ</t>
    </rPh>
    <phoneticPr fontId="1"/>
  </si>
  <si>
    <t>設計水頭H
(m)
H≦1.5m</t>
    <rPh sb="0" eb="2">
      <t>セッケイ</t>
    </rPh>
    <rPh sb="2" eb="4">
      <t>スイトウ</t>
    </rPh>
    <phoneticPr fontId="1"/>
  </si>
  <si>
    <t>施設幅W
(m)
W≦5m</t>
    <rPh sb="0" eb="2">
      <t>シセツ</t>
    </rPh>
    <rPh sb="2" eb="3">
      <t>ハバ</t>
    </rPh>
    <phoneticPr fontId="1"/>
  </si>
  <si>
    <t>施設長L
(m)
L≦200m</t>
    <rPh sb="0" eb="2">
      <t>シセツ</t>
    </rPh>
    <rPh sb="2" eb="3">
      <t>ナガ</t>
    </rPh>
    <phoneticPr fontId="1"/>
  </si>
  <si>
    <t>施設幅W
(m)
W≦1.5m</t>
    <rPh sb="0" eb="2">
      <t>シセツ</t>
    </rPh>
    <rPh sb="2" eb="3">
      <t>ハバ</t>
    </rPh>
    <phoneticPr fontId="1"/>
  </si>
  <si>
    <t>施設幅W
(m)
D≦80m</t>
    <rPh sb="0" eb="2">
      <t>シセツ</t>
    </rPh>
    <rPh sb="2" eb="3">
      <t>ハバ</t>
    </rPh>
    <phoneticPr fontId="1"/>
  </si>
  <si>
    <t xml:space="preserve">【大型貯留槽】浸透面:側面および底面
</t>
    <rPh sb="1" eb="3">
      <t>オオガタ</t>
    </rPh>
    <rPh sb="3" eb="6">
      <t>チョリュウソウ</t>
    </rPh>
    <rPh sb="7" eb="9">
      <t>シントウ</t>
    </rPh>
    <rPh sb="9" eb="10">
      <t>メン</t>
    </rPh>
    <rPh sb="11" eb="13">
      <t>ソクメン</t>
    </rPh>
    <phoneticPr fontId="1"/>
  </si>
  <si>
    <t>Kf</t>
    <phoneticPr fontId="1"/>
  </si>
  <si>
    <t>【大型貯留槽】浸透面:底面</t>
    <rPh sb="1" eb="3">
      <t>オオガタ</t>
    </rPh>
    <rPh sb="3" eb="6">
      <t>チョリュウソウ</t>
    </rPh>
    <rPh sb="7" eb="9">
      <t>シントウ</t>
    </rPh>
    <rPh sb="9" eb="10">
      <t>メン</t>
    </rPh>
    <rPh sb="11" eb="12">
      <t>ソコ</t>
    </rPh>
    <rPh sb="12" eb="13">
      <t>メン</t>
    </rPh>
    <phoneticPr fontId="1"/>
  </si>
  <si>
    <t>ます内高ｈ
（m）</t>
    <rPh sb="2" eb="3">
      <t>ナイ</t>
    </rPh>
    <rPh sb="3" eb="4">
      <t>タカ</t>
    </rPh>
    <phoneticPr fontId="1"/>
  </si>
  <si>
    <t>本体貯留量
(m3)</t>
    <rPh sb="0" eb="2">
      <t>ホンタイ</t>
    </rPh>
    <rPh sb="2" eb="5">
      <t>チョリュウリョウ</t>
    </rPh>
    <phoneticPr fontId="1"/>
  </si>
  <si>
    <t>空隙貯留量
(m3)</t>
    <rPh sb="0" eb="2">
      <t>クウゲキ</t>
    </rPh>
    <rPh sb="2" eb="5">
      <t>チョリュウリョウ</t>
    </rPh>
    <phoneticPr fontId="1"/>
  </si>
  <si>
    <t>ます内径d
（m）</t>
    <rPh sb="2" eb="4">
      <t>ナイケイ</t>
    </rPh>
    <phoneticPr fontId="1"/>
  </si>
  <si>
    <t>空隙体積合計
(m3)</t>
    <rPh sb="0" eb="2">
      <t>クウゲキ</t>
    </rPh>
    <rPh sb="2" eb="4">
      <t>タイセキ</t>
    </rPh>
    <rPh sb="4" eb="6">
      <t>ゴウケイ</t>
    </rPh>
    <phoneticPr fontId="1"/>
  </si>
  <si>
    <t>砕石部分の高さ
H'
(m)</t>
    <rPh sb="0" eb="4">
      <t>サイセキブブン</t>
    </rPh>
    <rPh sb="5" eb="6">
      <t>タカ</t>
    </rPh>
    <phoneticPr fontId="1"/>
  </si>
  <si>
    <r>
      <t xml:space="preserve">ます内高
</t>
    </r>
    <r>
      <rPr>
        <sz val="6"/>
        <rFont val="ＭＳ 明朝"/>
        <family val="1"/>
        <charset val="128"/>
      </rPr>
      <t>（ます内水頭）</t>
    </r>
    <r>
      <rPr>
        <sz val="9"/>
        <rFont val="ＭＳ 明朝"/>
        <family val="1"/>
        <charset val="128"/>
      </rPr>
      <t>ｈ
（m）</t>
    </r>
    <rPh sb="2" eb="3">
      <t>ナイ</t>
    </rPh>
    <rPh sb="3" eb="4">
      <t>タカ</t>
    </rPh>
    <rPh sb="8" eb="9">
      <t>ナイ</t>
    </rPh>
    <rPh sb="9" eb="11">
      <t>スイトウ</t>
    </rPh>
    <phoneticPr fontId="1"/>
  </si>
  <si>
    <r>
      <t xml:space="preserve">施設内高
</t>
    </r>
    <r>
      <rPr>
        <sz val="6"/>
        <rFont val="ＭＳ 明朝"/>
        <family val="1"/>
        <charset val="128"/>
      </rPr>
      <t>（施設内水頭）</t>
    </r>
    <r>
      <rPr>
        <sz val="9"/>
        <rFont val="ＭＳ 明朝"/>
        <family val="1"/>
        <charset val="128"/>
      </rPr>
      <t xml:space="preserve">
ｈ
（m）</t>
    </r>
    <rPh sb="0" eb="2">
      <t>シセツ</t>
    </rPh>
    <rPh sb="2" eb="3">
      <t>ナイ</t>
    </rPh>
    <rPh sb="3" eb="4">
      <t>タカ</t>
    </rPh>
    <rPh sb="6" eb="9">
      <t>シセツナイ</t>
    </rPh>
    <rPh sb="9" eb="11">
      <t>スイトウ</t>
    </rPh>
    <phoneticPr fontId="1"/>
  </si>
  <si>
    <r>
      <t xml:space="preserve">槽内高
</t>
    </r>
    <r>
      <rPr>
        <sz val="6"/>
        <rFont val="ＭＳ 明朝"/>
        <family val="1"/>
        <charset val="128"/>
      </rPr>
      <t>（槽内水頭）</t>
    </r>
    <r>
      <rPr>
        <sz val="9"/>
        <rFont val="ＭＳ 明朝"/>
        <family val="1"/>
        <charset val="128"/>
      </rPr>
      <t xml:space="preserve">
ｈ
（m）</t>
    </r>
    <rPh sb="0" eb="1">
      <t>ソウ</t>
    </rPh>
    <rPh sb="1" eb="2">
      <t>ナイ</t>
    </rPh>
    <rPh sb="2" eb="3">
      <t>タカ</t>
    </rPh>
    <rPh sb="5" eb="6">
      <t>ソウ</t>
    </rPh>
    <rPh sb="6" eb="7">
      <t>ナイ</t>
    </rPh>
    <rPh sb="7" eb="9">
      <t>スイトウ</t>
    </rPh>
    <phoneticPr fontId="1"/>
  </si>
  <si>
    <r>
      <t xml:space="preserve">ます内高
</t>
    </r>
    <r>
      <rPr>
        <sz val="6"/>
        <rFont val="ＭＳ 明朝"/>
        <family val="1"/>
        <charset val="128"/>
      </rPr>
      <t>（ます内水頭）</t>
    </r>
    <r>
      <rPr>
        <sz val="9"/>
        <rFont val="ＭＳ 明朝"/>
        <family val="1"/>
        <charset val="128"/>
      </rPr>
      <t xml:space="preserve">
ｈ
（m）</t>
    </r>
    <rPh sb="2" eb="3">
      <t>ナイ</t>
    </rPh>
    <rPh sb="3" eb="4">
      <t>タカ</t>
    </rPh>
    <rPh sb="8" eb="9">
      <t>ナイ</t>
    </rPh>
    <rPh sb="9" eb="11">
      <t>スイトウ</t>
    </rPh>
    <phoneticPr fontId="1"/>
  </si>
  <si>
    <t>空隙体積
合計
(m3)</t>
    <rPh sb="0" eb="2">
      <t>クウゲキ</t>
    </rPh>
    <rPh sb="2" eb="4">
      <t>タイセキ</t>
    </rPh>
    <rPh sb="5" eb="7">
      <t>ゴウケイ</t>
    </rPh>
    <phoneticPr fontId="1"/>
  </si>
  <si>
    <t>ます内径d
（m）</t>
    <rPh sb="2" eb="3">
      <t>ナイ</t>
    </rPh>
    <rPh sb="3" eb="4">
      <t>ケイ</t>
    </rPh>
    <phoneticPr fontId="1"/>
  </si>
  <si>
    <t>空隙部
舗装厚
H
(m)</t>
    <rPh sb="0" eb="3">
      <t>クウゲキブ</t>
    </rPh>
    <rPh sb="4" eb="6">
      <t>ホソウ</t>
    </rPh>
    <rPh sb="6" eb="7">
      <t>アツ</t>
    </rPh>
    <phoneticPr fontId="1"/>
  </si>
  <si>
    <t>雨水貯留浸透施設の比浸透量・空隙体積計算エクセル</t>
    <rPh sb="0" eb="2">
      <t>ウスイ</t>
    </rPh>
    <rPh sb="2" eb="4">
      <t>チョリュウ</t>
    </rPh>
    <rPh sb="4" eb="8">
      <t>シントウシセツ</t>
    </rPh>
    <rPh sb="9" eb="10">
      <t>ヒ</t>
    </rPh>
    <rPh sb="10" eb="13">
      <t>シントウリョウ</t>
    </rPh>
    <rPh sb="14" eb="16">
      <t>クウゲキ</t>
    </rPh>
    <rPh sb="16" eb="18">
      <t>タイセキ</t>
    </rPh>
    <rPh sb="18" eb="20">
      <t>ケイサン</t>
    </rPh>
    <phoneticPr fontId="1"/>
  </si>
  <si>
    <t>このExcelは調整池容量計算システムに必要な、雨水浸透貯留施設の「比浸透量」と「空隙体積」を計算するものです。</t>
  </si>
  <si>
    <r>
      <t>なお、計算した空隙体積を調整池容量計算システムに入力するときは、</t>
    </r>
    <r>
      <rPr>
        <sz val="10"/>
        <color rgb="FFFF0000"/>
        <rFont val="ＭＳ 明朝"/>
        <family val="1"/>
        <charset val="128"/>
      </rPr>
      <t>調整池容量計算システムの空隙率は100%としてください。</t>
    </r>
    <rPh sb="7" eb="9">
      <t>クウゲキ</t>
    </rPh>
    <rPh sb="9" eb="11">
      <t>タイセキ</t>
    </rPh>
    <phoneticPr fontId="1"/>
  </si>
  <si>
    <t>：入力箇所</t>
    <rPh sb="1" eb="3">
      <t>ニュウリョク</t>
    </rPh>
    <rPh sb="3" eb="5">
      <t>カショ</t>
    </rPh>
    <phoneticPr fontId="1"/>
  </si>
  <si>
    <t>1個あたりの
比浸透量
(m2）</t>
    <rPh sb="1" eb="2">
      <t>コ</t>
    </rPh>
    <rPh sb="7" eb="8">
      <t>ヒ</t>
    </rPh>
    <rPh sb="8" eb="10">
      <t>シントウ</t>
    </rPh>
    <rPh sb="10" eb="11">
      <t>リョウ</t>
    </rPh>
    <phoneticPr fontId="1"/>
  </si>
  <si>
    <t>1mあたりの
比浸透量
(m2）</t>
    <rPh sb="7" eb="8">
      <t>ヒ</t>
    </rPh>
    <rPh sb="8" eb="10">
      <t>シントウ</t>
    </rPh>
    <rPh sb="10" eb="11">
      <t>リョウ</t>
    </rPh>
    <phoneticPr fontId="1"/>
  </si>
  <si>
    <t>1m2あたりの
比浸透量
(m2）</t>
    <rPh sb="8" eb="9">
      <t>ヒ</t>
    </rPh>
    <rPh sb="9" eb="11">
      <t>シントウ</t>
    </rPh>
    <rPh sb="11" eb="12">
      <t>リョウ</t>
    </rPh>
    <phoneticPr fontId="1"/>
  </si>
  <si>
    <t>1個あたりの
比浸透量
(m2）</t>
    <rPh sb="7" eb="8">
      <t>ヒ</t>
    </rPh>
    <rPh sb="8" eb="10">
      <t>シントウ</t>
    </rPh>
    <rPh sb="10" eb="11">
      <t>リョウ</t>
    </rPh>
    <phoneticPr fontId="1"/>
  </si>
  <si>
    <t>施設長L
(m)
W≦L≦5W</t>
    <rPh sb="0" eb="2">
      <t>シセツ</t>
    </rPh>
    <rPh sb="2" eb="3">
      <t>ナガ</t>
    </rPh>
    <phoneticPr fontId="1"/>
  </si>
  <si>
    <r>
      <t xml:space="preserve">施設長L
(m)
</t>
    </r>
    <r>
      <rPr>
        <sz val="8"/>
        <rFont val="ＭＳ 明朝"/>
        <family val="1"/>
        <charset val="128"/>
      </rPr>
      <t>W≦L≦5W</t>
    </r>
    <rPh sb="0" eb="2">
      <t>シセツ</t>
    </rPh>
    <rPh sb="2" eb="3">
      <t>ナガ</t>
    </rPh>
    <phoneticPr fontId="1"/>
  </si>
  <si>
    <t>槽内幅w
（m）</t>
    <rPh sb="0" eb="1">
      <t>ソウ</t>
    </rPh>
    <rPh sb="1" eb="2">
      <t>ナイ</t>
    </rPh>
    <rPh sb="2" eb="3">
      <t>ハバ</t>
    </rPh>
    <phoneticPr fontId="1"/>
  </si>
  <si>
    <t>槽内長l
（m）</t>
    <rPh sb="0" eb="1">
      <t>ソウ</t>
    </rPh>
    <rPh sb="1" eb="2">
      <t>ナイ</t>
    </rPh>
    <rPh sb="2" eb="3">
      <t>ナガ</t>
    </rPh>
    <phoneticPr fontId="1"/>
  </si>
  <si>
    <t>砕石部分の
高さ
H'
(m)</t>
    <rPh sb="0" eb="4">
      <t>サイセキブブン</t>
    </rPh>
    <rPh sb="6" eb="7">
      <t>タカ</t>
    </rPh>
    <phoneticPr fontId="1"/>
  </si>
  <si>
    <t>ます内幅w
（m）</t>
    <rPh sb="2" eb="3">
      <t>ナイ</t>
    </rPh>
    <rPh sb="3" eb="4">
      <t>ハバ</t>
    </rPh>
    <phoneticPr fontId="1"/>
  </si>
  <si>
    <t>施設直径D
(m)
0.2m≦D≦10m</t>
    <rPh sb="0" eb="2">
      <t>シセツ</t>
    </rPh>
    <rPh sb="2" eb="4">
      <t>チョッケイ</t>
    </rPh>
    <phoneticPr fontId="1"/>
  </si>
  <si>
    <t>施設直径D
(m)
0.3m≦D≦10m</t>
    <rPh sb="0" eb="2">
      <t>シセツ</t>
    </rPh>
    <rPh sb="2" eb="4">
      <t>チョッケイ</t>
    </rPh>
    <phoneticPr fontId="1"/>
  </si>
  <si>
    <r>
      <t xml:space="preserve">設計水頭H
(m)
</t>
    </r>
    <r>
      <rPr>
        <sz val="8"/>
        <rFont val="ＭＳ 明朝"/>
        <family val="1"/>
        <charset val="128"/>
      </rPr>
      <t>0.5m≦H≦5m</t>
    </r>
    <rPh sb="0" eb="2">
      <t>セッケイ</t>
    </rPh>
    <rPh sb="2" eb="4">
      <t>スイトウ</t>
    </rPh>
    <phoneticPr fontId="1"/>
  </si>
  <si>
    <t>施設幅W
(m)
5m≦W≦50m</t>
    <rPh sb="0" eb="2">
      <t>シセツ</t>
    </rPh>
    <rPh sb="2" eb="3">
      <t>ハバ</t>
    </rPh>
    <phoneticPr fontId="1"/>
  </si>
  <si>
    <t>設計水頭H
(m)
H≦5m</t>
    <rPh sb="0" eb="2">
      <t>セッケイ</t>
    </rPh>
    <rPh sb="2" eb="4">
      <t>スイトウ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</si>
</sst>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0.000"/>
    <numFmt numFmtId="178" formatCode="0.000_);[Red]\(0.000\)"/>
    <numFmt numFmtId="179" formatCode="0.0"/>
  </numFmts>
  <fonts count="20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Century"/>
      <family val="1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44">
    <xf numFmtId="0" fontId="0" fillId="0" borderId="0" xfId="0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78" fontId="5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3" fillId="2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2" fontId="14" fillId="0" borderId="7" xfId="0" applyNumberFormat="1" applyFont="1" applyBorder="1" applyAlignment="1">
      <alignment horizontal="right" vertical="center"/>
    </xf>
    <xf numFmtId="2" fontId="14" fillId="0" borderId="5" xfId="0" applyNumberFormat="1" applyFont="1" applyBorder="1" applyAlignment="1">
      <alignment horizontal="right" vertical="center"/>
    </xf>
    <xf numFmtId="2" fontId="14" fillId="0" borderId="7" xfId="0" applyNumberFormat="1" applyFont="1" applyBorder="1" applyAlignment="1">
      <alignment horizontal="right" vertical="center" wrapText="1"/>
    </xf>
    <xf numFmtId="2" fontId="14" fillId="0" borderId="6" xfId="0" applyNumberFormat="1" applyFont="1" applyBorder="1" applyAlignment="1">
      <alignment horizontal="right" vertical="center"/>
    </xf>
    <xf numFmtId="2" fontId="14" fillId="0" borderId="2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/>
    </xf>
    <xf numFmtId="179" fontId="4" fillId="0" borderId="7" xfId="0" applyNumberFormat="1" applyFont="1" applyBorder="1" applyAlignment="1">
      <alignment horizontal="right" vertical="center"/>
    </xf>
    <xf numFmtId="2" fontId="4" fillId="0" borderId="7" xfId="0" applyNumberFormat="1" applyFont="1" applyBorder="1" applyAlignment="1">
      <alignment horizontal="right" vertical="center"/>
    </xf>
    <xf numFmtId="2" fontId="4" fillId="0" borderId="17" xfId="0" applyNumberFormat="1" applyFont="1" applyBorder="1" applyAlignment="1">
      <alignment horizontal="right" vertical="center"/>
    </xf>
    <xf numFmtId="0" fontId="8" fillId="3" borderId="1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4" fillId="0" borderId="0" xfId="0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79" fontId="14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4" fillId="0" borderId="3" xfId="0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0" fontId="13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2" fontId="14" fillId="0" borderId="7" xfId="0" applyNumberFormat="1" applyFont="1" applyFill="1" applyBorder="1" applyAlignment="1">
      <alignment horizontal="right" vertical="center"/>
    </xf>
    <xf numFmtId="2" fontId="14" fillId="0" borderId="6" xfId="0" applyNumberFormat="1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right" vertical="center"/>
    </xf>
    <xf numFmtId="2" fontId="14" fillId="0" borderId="2" xfId="0" applyNumberFormat="1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2" fontId="14" fillId="0" borderId="6" xfId="0" applyNumberFormat="1" applyFont="1" applyBorder="1" applyAlignment="1">
      <alignment horizontal="right" vertical="center" wrapText="1"/>
    </xf>
    <xf numFmtId="2" fontId="17" fillId="0" borderId="5" xfId="0" applyNumberFormat="1" applyFont="1" applyBorder="1" applyAlignment="1">
      <alignment horizontal="right" vertical="center" wrapText="1"/>
    </xf>
    <xf numFmtId="2" fontId="4" fillId="5" borderId="7" xfId="0" applyNumberFormat="1" applyFont="1" applyFill="1" applyBorder="1" applyAlignment="1">
      <alignment horizontal="right" vertical="center" wrapText="1"/>
    </xf>
    <xf numFmtId="2" fontId="4" fillId="5" borderId="5" xfId="0" applyNumberFormat="1" applyFont="1" applyFill="1" applyBorder="1" applyAlignment="1">
      <alignment horizontal="right" vertical="center" wrapText="1"/>
    </xf>
    <xf numFmtId="2" fontId="4" fillId="5" borderId="17" xfId="0" applyNumberFormat="1" applyFont="1" applyFill="1" applyBorder="1" applyAlignment="1">
      <alignment horizontal="right" vertical="center" wrapText="1"/>
    </xf>
    <xf numFmtId="2" fontId="4" fillId="5" borderId="16" xfId="0" applyNumberFormat="1" applyFont="1" applyFill="1" applyBorder="1" applyAlignment="1">
      <alignment horizontal="right" vertical="center" wrapText="1"/>
    </xf>
    <xf numFmtId="0" fontId="4" fillId="5" borderId="7" xfId="0" applyFont="1" applyFill="1" applyBorder="1" applyAlignment="1">
      <alignment horizontal="right" vertical="center" wrapText="1"/>
    </xf>
    <xf numFmtId="0" fontId="4" fillId="5" borderId="5" xfId="0" applyFont="1" applyFill="1" applyBorder="1" applyAlignment="1">
      <alignment horizontal="right" vertical="center" wrapText="1"/>
    </xf>
    <xf numFmtId="2" fontId="14" fillId="0" borderId="2" xfId="0" applyNumberFormat="1" applyFont="1" applyBorder="1" applyAlignment="1">
      <alignment horizontal="righ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5" xfId="0" applyFont="1" applyFill="1" applyBorder="1" applyAlignment="1">
      <alignment horizontal="right" vertical="center"/>
    </xf>
    <xf numFmtId="2" fontId="4" fillId="5" borderId="17" xfId="0" applyNumberFormat="1" applyFont="1" applyFill="1" applyBorder="1" applyAlignment="1">
      <alignment horizontal="right" vertical="center"/>
    </xf>
    <xf numFmtId="2" fontId="4" fillId="5" borderId="7" xfId="0" applyNumberFormat="1" applyFont="1" applyFill="1" applyBorder="1" applyAlignment="1">
      <alignment horizontal="right" vertical="center"/>
    </xf>
    <xf numFmtId="2" fontId="4" fillId="5" borderId="16" xfId="0" applyNumberFormat="1" applyFont="1" applyFill="1" applyBorder="1" applyAlignment="1">
      <alignment horizontal="right" vertical="center"/>
    </xf>
    <xf numFmtId="2" fontId="4" fillId="5" borderId="5" xfId="0" applyNumberFormat="1" applyFont="1" applyFill="1" applyBorder="1" applyAlignment="1">
      <alignment horizontal="right" vertical="center"/>
    </xf>
    <xf numFmtId="2" fontId="4" fillId="5" borderId="3" xfId="0" applyNumberFormat="1" applyFont="1" applyFill="1" applyBorder="1" applyAlignment="1">
      <alignment horizontal="right" vertical="center"/>
    </xf>
    <xf numFmtId="2" fontId="4" fillId="5" borderId="1" xfId="0" applyNumberFormat="1" applyFont="1" applyFill="1" applyBorder="1" applyAlignment="1">
      <alignment horizontal="right" vertical="center"/>
    </xf>
    <xf numFmtId="1" fontId="4" fillId="5" borderId="7" xfId="0" applyNumberFormat="1" applyFont="1" applyFill="1" applyBorder="1" applyAlignment="1">
      <alignment horizontal="right" vertical="center"/>
    </xf>
    <xf numFmtId="1" fontId="4" fillId="5" borderId="5" xfId="0" applyNumberFormat="1" applyFont="1" applyFill="1" applyBorder="1" applyAlignment="1">
      <alignment horizontal="right" vertical="center"/>
    </xf>
    <xf numFmtId="1" fontId="4" fillId="5" borderId="1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79" fontId="4" fillId="5" borderId="7" xfId="0" applyNumberFormat="1" applyFont="1" applyFill="1" applyBorder="1" applyAlignment="1">
      <alignment horizontal="right" vertical="center"/>
    </xf>
    <xf numFmtId="179" fontId="4" fillId="5" borderId="5" xfId="0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19" fillId="5" borderId="0" xfId="0" applyFont="1" applyFill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right" vertical="center"/>
    </xf>
    <xf numFmtId="2" fontId="14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/>
    </xf>
    <xf numFmtId="179" fontId="4" fillId="6" borderId="7" xfId="0" applyNumberFormat="1" applyFont="1" applyFill="1" applyBorder="1" applyAlignment="1">
      <alignment horizontal="right" vertical="center" wrapText="1"/>
    </xf>
    <xf numFmtId="179" fontId="4" fillId="6" borderId="5" xfId="0" applyNumberFormat="1" applyFont="1" applyFill="1" applyBorder="1" applyAlignment="1">
      <alignment horizontal="right" vertical="center" wrapText="1"/>
    </xf>
    <xf numFmtId="2" fontId="4" fillId="6" borderId="7" xfId="0" applyNumberFormat="1" applyFont="1" applyFill="1" applyBorder="1" applyAlignment="1">
      <alignment horizontal="right" vertical="center" wrapText="1"/>
    </xf>
    <xf numFmtId="2" fontId="4" fillId="6" borderId="5" xfId="0" applyNumberFormat="1" applyFont="1" applyFill="1" applyBorder="1" applyAlignment="1">
      <alignment horizontal="right" vertical="center" wrapText="1"/>
    </xf>
    <xf numFmtId="179" fontId="4" fillId="6" borderId="7" xfId="0" applyNumberFormat="1" applyFont="1" applyFill="1" applyBorder="1" applyAlignment="1">
      <alignment horizontal="right" vertical="center"/>
    </xf>
    <xf numFmtId="179" fontId="4" fillId="6" borderId="5" xfId="0" applyNumberFormat="1" applyFont="1" applyFill="1" applyBorder="1" applyAlignment="1">
      <alignment horizontal="right" vertical="center"/>
    </xf>
    <xf numFmtId="2" fontId="4" fillId="6" borderId="7" xfId="0" applyNumberFormat="1" applyFont="1" applyFill="1" applyBorder="1" applyAlignment="1">
      <alignment horizontal="right" vertical="center"/>
    </xf>
    <xf numFmtId="2" fontId="4" fillId="6" borderId="5" xfId="0" applyNumberFormat="1" applyFont="1" applyFill="1" applyBorder="1" applyAlignment="1">
      <alignment horizontal="right" vertical="center"/>
    </xf>
    <xf numFmtId="0" fontId="4" fillId="6" borderId="5" xfId="0" applyFont="1" applyFill="1" applyBorder="1" applyAlignment="1">
      <alignment horizontal="right" vertical="center"/>
    </xf>
    <xf numFmtId="179" fontId="4" fillId="6" borderId="3" xfId="0" applyNumberFormat="1" applyFont="1" applyFill="1" applyBorder="1" applyAlignment="1">
      <alignment horizontal="right" vertical="center"/>
    </xf>
    <xf numFmtId="179" fontId="4" fillId="6" borderId="1" xfId="0" applyNumberFormat="1" applyFont="1" applyFill="1" applyBorder="1" applyAlignment="1">
      <alignment horizontal="right" vertical="center"/>
    </xf>
    <xf numFmtId="0" fontId="4" fillId="6" borderId="7" xfId="0" applyFont="1" applyFill="1" applyBorder="1" applyAlignment="1">
      <alignment horizontal="right" vertical="center" wrapText="1"/>
    </xf>
    <xf numFmtId="1" fontId="4" fillId="6" borderId="7" xfId="0" applyNumberFormat="1" applyFont="1" applyFill="1" applyBorder="1" applyAlignment="1">
      <alignment horizontal="center" vertical="center"/>
    </xf>
    <xf numFmtId="1" fontId="4" fillId="6" borderId="5" xfId="0" applyNumberFormat="1" applyFont="1" applyFill="1" applyBorder="1" applyAlignment="1">
      <alignment horizontal="right" vertical="center"/>
    </xf>
    <xf numFmtId="179" fontId="4" fillId="6" borderId="3" xfId="0" applyNumberFormat="1" applyFont="1" applyFill="1" applyBorder="1" applyAlignment="1">
      <alignment horizontal="center" vertical="center"/>
    </xf>
    <xf numFmtId="179" fontId="4" fillId="6" borderId="1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10887</xdr:colOff>
      <xdr:row>81</xdr:row>
      <xdr:rowOff>20544</xdr:rowOff>
    </xdr:from>
    <xdr:ext cx="1668082" cy="842768"/>
    <xdr:pic>
      <xdr:nvPicPr>
        <xdr:cNvPr id="8" name="図 7">
          <a:extLst>
            <a:ext uri="{FF2B5EF4-FFF2-40B4-BE49-F238E27FC236}">
              <a16:creationId xmlns:a16="http://schemas.microsoft.com/office/drawing/2014/main" id="{AF5EC5C7-4A5A-4738-88B5-851428E2B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81658" y="7226887"/>
          <a:ext cx="1668082" cy="842768"/>
        </a:xfrm>
        <a:prstGeom prst="rect">
          <a:avLst/>
        </a:prstGeom>
      </xdr:spPr>
    </xdr:pic>
    <xdr:clientData/>
  </xdr:oneCellAnchor>
  <xdr:oneCellAnchor>
    <xdr:from>
      <xdr:col>1</xdr:col>
      <xdr:colOff>25804</xdr:colOff>
      <xdr:row>93</xdr:row>
      <xdr:rowOff>506756</xdr:rowOff>
    </xdr:from>
    <xdr:ext cx="1609725" cy="1304925"/>
    <xdr:pic>
      <xdr:nvPicPr>
        <xdr:cNvPr id="9" name="図 8">
          <a:extLst>
            <a:ext uri="{FF2B5EF4-FFF2-40B4-BE49-F238E27FC236}">
              <a16:creationId xmlns:a16="http://schemas.microsoft.com/office/drawing/2014/main" id="{1A412C9D-44AD-4C24-AA88-0AB15E0B76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101"/>
        <a:stretch/>
      </xdr:blipFill>
      <xdr:spPr>
        <a:xfrm>
          <a:off x="603873" y="9545653"/>
          <a:ext cx="1609725" cy="1304925"/>
        </a:xfrm>
        <a:prstGeom prst="rect">
          <a:avLst/>
        </a:prstGeom>
      </xdr:spPr>
    </xdr:pic>
    <xdr:clientData/>
  </xdr:oneCellAnchor>
  <xdr:twoCellAnchor editAs="oneCell">
    <xdr:from>
      <xdr:col>0</xdr:col>
      <xdr:colOff>572866</xdr:colOff>
      <xdr:row>9</xdr:row>
      <xdr:rowOff>411833</xdr:rowOff>
    </xdr:from>
    <xdr:to>
      <xdr:col>3</xdr:col>
      <xdr:colOff>524872</xdr:colOff>
      <xdr:row>18</xdr:row>
      <xdr:rowOff>144874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5B122D8-89F0-4F42-9EC0-D8FD2AEE6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866" y="1704605"/>
          <a:ext cx="1686213" cy="152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74169</xdr:colOff>
      <xdr:row>23</xdr:row>
      <xdr:rowOff>210799</xdr:rowOff>
    </xdr:from>
    <xdr:to>
      <xdr:col>3</xdr:col>
      <xdr:colOff>455169</xdr:colOff>
      <xdr:row>33</xdr:row>
      <xdr:rowOff>52307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DC6E704B-1CE1-4A67-B476-F28CF1F69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112" y="4118770"/>
          <a:ext cx="1534886" cy="17573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528278</xdr:colOff>
      <xdr:row>37</xdr:row>
      <xdr:rowOff>144075</xdr:rowOff>
    </xdr:from>
    <xdr:to>
      <xdr:col>3</xdr:col>
      <xdr:colOff>540283</xdr:colOff>
      <xdr:row>46</xdr:row>
      <xdr:rowOff>82940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1516BC15-8832-4921-9622-EE02E975C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2107" y="1450361"/>
          <a:ext cx="1742834" cy="1735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53628</xdr:colOff>
      <xdr:row>51</xdr:row>
      <xdr:rowOff>202666</xdr:rowOff>
    </xdr:from>
    <xdr:to>
      <xdr:col>3</xdr:col>
      <xdr:colOff>453677</xdr:colOff>
      <xdr:row>60</xdr:row>
      <xdr:rowOff>48816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060CB9B-5741-4106-8DC6-8FBCA35D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4399" y="4110637"/>
          <a:ext cx="1553936" cy="1623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1173</xdr:colOff>
      <xdr:row>66</xdr:row>
      <xdr:rowOff>11713</xdr:rowOff>
    </xdr:from>
    <xdr:to>
      <xdr:col>3</xdr:col>
      <xdr:colOff>478245</xdr:colOff>
      <xdr:row>73</xdr:row>
      <xdr:rowOff>103455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25EAEB3F-73C1-4B73-BF15-BE09F5B06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16" y="7065656"/>
          <a:ext cx="1630958" cy="1158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567557</xdr:colOff>
      <xdr:row>108</xdr:row>
      <xdr:rowOff>126940</xdr:rowOff>
    </xdr:from>
    <xdr:to>
      <xdr:col>4</xdr:col>
      <xdr:colOff>6586</xdr:colOff>
      <xdr:row>115</xdr:row>
      <xdr:rowOff>135899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EA21B813-267C-49AB-B257-361C04142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557" y="12303174"/>
          <a:ext cx="1751305" cy="1075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83067</xdr:colOff>
      <xdr:row>123</xdr:row>
      <xdr:rowOff>55380</xdr:rowOff>
    </xdr:from>
    <xdr:to>
      <xdr:col>3</xdr:col>
      <xdr:colOff>426410</xdr:colOff>
      <xdr:row>130</xdr:row>
      <xdr:rowOff>38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F24AEED6-38B0-4E1C-8D51-F7D5CF7AB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535" y="14885583"/>
          <a:ext cx="1506279" cy="10254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U147"/>
  <sheetViews>
    <sheetView tabSelected="1" view="pageBreakPreview" zoomScale="70" zoomScaleNormal="40" zoomScaleSheetLayoutView="70" zoomScalePageLayoutView="70" workbookViewId="0"/>
  </sheetViews>
  <sheetFormatPr defaultColWidth="4.09765625" defaultRowHeight="15" customHeight="1" x14ac:dyDescent="0.2"/>
  <cols>
    <col min="1" max="5" width="7.59765625" style="2" customWidth="1"/>
    <col min="6" max="6" width="9.59765625" style="2" customWidth="1"/>
    <col min="7" max="7" width="11" style="2" customWidth="1"/>
    <col min="8" max="8" width="11.19921875" style="2" customWidth="1"/>
    <col min="9" max="9" width="10.796875" style="2" customWidth="1"/>
    <col min="10" max="10" width="10.19921875" style="2" customWidth="1"/>
    <col min="11" max="11" width="9.8984375" style="2" customWidth="1"/>
    <col min="12" max="12" width="9.09765625" style="2" customWidth="1"/>
    <col min="13" max="13" width="10.09765625" style="2" customWidth="1"/>
    <col min="14" max="14" width="9.3984375" style="2" customWidth="1"/>
    <col min="15" max="15" width="8.59765625" style="2" customWidth="1"/>
    <col min="16" max="17" width="8.796875" style="2" customWidth="1"/>
    <col min="18" max="18" width="9.59765625" style="2" customWidth="1"/>
    <col min="19" max="20" width="7.59765625" style="2" customWidth="1"/>
    <col min="21" max="24" width="7.59765625" style="2" hidden="1" customWidth="1"/>
    <col min="25" max="25" width="9.59765625" style="2" hidden="1" customWidth="1"/>
    <col min="26" max="26" width="7.59765625" style="2" hidden="1" customWidth="1"/>
    <col min="27" max="28" width="9.59765625" style="2" hidden="1" customWidth="1"/>
    <col min="29" max="35" width="7.59765625" style="2" hidden="1" customWidth="1"/>
    <col min="36" max="36" width="9.59765625" style="2" hidden="1" customWidth="1"/>
    <col min="37" max="37" width="7.59765625" style="2" hidden="1" customWidth="1"/>
    <col min="38" max="39" width="0" style="2" hidden="1" customWidth="1"/>
    <col min="40" max="40" width="5" style="2" hidden="1" customWidth="1"/>
    <col min="41" max="44" width="7.59765625" style="2" hidden="1" customWidth="1"/>
    <col min="45" max="50" width="7.796875" style="2" hidden="1" customWidth="1"/>
    <col min="51" max="52" width="6.69921875" style="2" hidden="1" customWidth="1"/>
    <col min="53" max="54" width="6.796875" style="2" hidden="1" customWidth="1"/>
    <col min="55" max="56" width="6.09765625" style="2" hidden="1" customWidth="1"/>
    <col min="57" max="62" width="7.59765625" style="2" hidden="1" customWidth="1"/>
    <col min="63" max="66" width="7.796875" style="2" hidden="1" customWidth="1"/>
    <col min="67" max="104" width="0" style="2" hidden="1" customWidth="1"/>
    <col min="105" max="16384" width="4.09765625" style="2"/>
  </cols>
  <sheetData>
    <row r="1" spans="2:42" ht="14.4" x14ac:dyDescent="0.2">
      <c r="E1" s="13"/>
      <c r="F1" s="13"/>
      <c r="G1" s="13"/>
      <c r="H1" s="13"/>
      <c r="I1" s="13"/>
      <c r="J1" s="13"/>
      <c r="K1" s="13"/>
      <c r="L1" s="71"/>
      <c r="M1" s="71"/>
      <c r="N1" s="13"/>
      <c r="O1" s="13"/>
      <c r="P1" s="71"/>
      <c r="Q1" s="71"/>
      <c r="R1" s="71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71"/>
      <c r="AE1" s="71"/>
      <c r="AL1" s="48"/>
      <c r="AM1" s="47"/>
      <c r="AN1" s="46"/>
      <c r="AO1" s="45"/>
    </row>
    <row r="2" spans="2:42" ht="21" x14ac:dyDescent="0.2">
      <c r="B2" s="121" t="s">
        <v>55</v>
      </c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L2" s="48"/>
      <c r="AM2" s="47"/>
      <c r="AN2" s="46"/>
      <c r="AO2" s="45"/>
    </row>
    <row r="3" spans="2:42" ht="14.4" x14ac:dyDescent="0.2">
      <c r="AL3" s="48">
        <v>1</v>
      </c>
      <c r="AM3" s="47">
        <v>1.5</v>
      </c>
      <c r="AN3" s="46" t="str">
        <f>IF(AG3="","",30)</f>
        <v/>
      </c>
      <c r="AO3" s="45">
        <v>5</v>
      </c>
    </row>
    <row r="4" spans="2:42" ht="14.4" x14ac:dyDescent="0.2">
      <c r="C4" s="122" t="s">
        <v>56</v>
      </c>
      <c r="D4" s="28"/>
      <c r="G4" s="28"/>
      <c r="H4" s="28"/>
      <c r="AL4" s="48">
        <v>1.2</v>
      </c>
      <c r="AM4" s="47">
        <v>19</v>
      </c>
      <c r="AN4" s="46">
        <v>30</v>
      </c>
      <c r="AO4" s="45">
        <v>1</v>
      </c>
    </row>
    <row r="5" spans="2:42" ht="14.4" x14ac:dyDescent="0.2">
      <c r="C5" s="122" t="s">
        <v>57</v>
      </c>
      <c r="D5" s="28"/>
      <c r="G5" s="28"/>
      <c r="H5" s="28"/>
    </row>
    <row r="6" spans="2:42" ht="14.4" x14ac:dyDescent="0.2">
      <c r="C6" s="122"/>
      <c r="D6" s="28"/>
      <c r="G6" s="28"/>
      <c r="H6" s="28"/>
    </row>
    <row r="7" spans="2:42" ht="14.4" x14ac:dyDescent="0.2">
      <c r="C7" s="123"/>
      <c r="D7" s="28" t="s">
        <v>58</v>
      </c>
      <c r="G7" s="28"/>
      <c r="H7" s="28"/>
    </row>
    <row r="8" spans="2:42" ht="14.4" x14ac:dyDescent="0.2">
      <c r="D8" s="28"/>
      <c r="G8" s="28"/>
      <c r="H8" s="28"/>
    </row>
    <row r="9" spans="2:42" thickBot="1" x14ac:dyDescent="0.25">
      <c r="B9" s="6" t="s">
        <v>25</v>
      </c>
      <c r="D9" s="28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2:42" ht="45" customHeight="1" x14ac:dyDescent="0.2">
      <c r="B10" s="79"/>
      <c r="C10" s="80"/>
      <c r="D10" s="80"/>
      <c r="E10" s="21"/>
      <c r="F10" s="12" t="s">
        <v>73</v>
      </c>
      <c r="G10" s="12" t="s">
        <v>69</v>
      </c>
      <c r="H10" s="15" t="s">
        <v>59</v>
      </c>
      <c r="I10" s="22" t="s">
        <v>48</v>
      </c>
      <c r="J10" s="8" t="s">
        <v>45</v>
      </c>
      <c r="K10" s="8" t="s">
        <v>26</v>
      </c>
      <c r="L10" s="8" t="s">
        <v>33</v>
      </c>
      <c r="M10" s="73" t="s">
        <v>43</v>
      </c>
      <c r="N10" s="73" t="s">
        <v>44</v>
      </c>
      <c r="O10" s="38" t="s">
        <v>52</v>
      </c>
      <c r="AL10" s="2" t="s">
        <v>0</v>
      </c>
    </row>
    <row r="11" spans="2:42" ht="12" customHeight="1" x14ac:dyDescent="0.2">
      <c r="B11" s="81"/>
      <c r="C11" s="82"/>
      <c r="D11" s="82"/>
      <c r="E11" s="36">
        <v>1</v>
      </c>
      <c r="F11" s="105"/>
      <c r="G11" s="95"/>
      <c r="H11" s="42" t="str">
        <f t="shared" ref="H11:H20" si="0">IF(AND(G11&gt;=0.2,G11&lt;=1),((0.475*G11+0.945)*F11*F11+(6.07*G11+1.01)*F11+(2.57*G11-0.188)),IF(AND(G11&gt;1,G11&lt;=10),((6.244*G11+2.853)*F11+(0.93*G11*G11+1.606*G11-0.773)),""))</f>
        <v/>
      </c>
      <c r="I11" s="97"/>
      <c r="J11" s="95"/>
      <c r="K11" s="128" t="str">
        <f t="shared" ref="K11:K20" si="1">IF(G11="","",30)</f>
        <v/>
      </c>
      <c r="L11" s="99"/>
      <c r="M11" s="130" t="str">
        <f t="shared" ref="M11:M20" si="2">IF(G11="","",((J11/2)^2*PI()*I11))</f>
        <v/>
      </c>
      <c r="N11" s="130" t="str">
        <f t="shared" ref="N11:N20" si="3">IF(G11="","",((G11/2)^2*PI()*F11-M11)*K11/100)</f>
        <v/>
      </c>
      <c r="O11" s="44" t="str">
        <f t="shared" ref="O11:O20" si="4">IF(G11="","",(M11+N11)*L11)</f>
        <v/>
      </c>
      <c r="AL11" s="2" t="s">
        <v>22</v>
      </c>
      <c r="AM11" s="30"/>
      <c r="AN11" s="31">
        <f>1.26*10^-1</f>
        <v>0.126</v>
      </c>
      <c r="AO11" s="30"/>
      <c r="AP11" s="30"/>
    </row>
    <row r="12" spans="2:42" ht="12" customHeight="1" x14ac:dyDescent="0.2">
      <c r="B12" s="81"/>
      <c r="C12" s="82"/>
      <c r="D12" s="82"/>
      <c r="E12" s="36">
        <v>2</v>
      </c>
      <c r="F12" s="105"/>
      <c r="G12" s="95"/>
      <c r="H12" s="42" t="str">
        <f t="shared" si="0"/>
        <v/>
      </c>
      <c r="I12" s="97"/>
      <c r="J12" s="95"/>
      <c r="K12" s="128" t="str">
        <f t="shared" si="1"/>
        <v/>
      </c>
      <c r="L12" s="99"/>
      <c r="M12" s="130" t="str">
        <f t="shared" si="2"/>
        <v/>
      </c>
      <c r="N12" s="130" t="str">
        <f t="shared" si="3"/>
        <v/>
      </c>
      <c r="O12" s="44" t="str">
        <f t="shared" si="4"/>
        <v/>
      </c>
      <c r="AM12" s="30"/>
      <c r="AN12" s="31"/>
      <c r="AO12" s="30"/>
      <c r="AP12" s="30"/>
    </row>
    <row r="13" spans="2:42" ht="12" customHeight="1" x14ac:dyDescent="0.2">
      <c r="B13" s="81"/>
      <c r="C13" s="82"/>
      <c r="D13" s="82"/>
      <c r="E13" s="36">
        <v>3</v>
      </c>
      <c r="F13" s="105"/>
      <c r="G13" s="95"/>
      <c r="H13" s="42" t="str">
        <f t="shared" si="0"/>
        <v/>
      </c>
      <c r="I13" s="97"/>
      <c r="J13" s="95"/>
      <c r="K13" s="128" t="str">
        <f t="shared" si="1"/>
        <v/>
      </c>
      <c r="L13" s="99"/>
      <c r="M13" s="130" t="str">
        <f t="shared" si="2"/>
        <v/>
      </c>
      <c r="N13" s="130" t="str">
        <f t="shared" si="3"/>
        <v/>
      </c>
      <c r="O13" s="44" t="str">
        <f t="shared" si="4"/>
        <v/>
      </c>
      <c r="AM13" s="30"/>
      <c r="AN13" s="31"/>
      <c r="AO13" s="30"/>
      <c r="AP13" s="30"/>
    </row>
    <row r="14" spans="2:42" ht="12" customHeight="1" x14ac:dyDescent="0.2">
      <c r="B14" s="81"/>
      <c r="C14" s="82"/>
      <c r="D14" s="82"/>
      <c r="E14" s="36">
        <v>4</v>
      </c>
      <c r="F14" s="105"/>
      <c r="G14" s="95"/>
      <c r="H14" s="42" t="str">
        <f t="shared" si="0"/>
        <v/>
      </c>
      <c r="I14" s="97"/>
      <c r="J14" s="95"/>
      <c r="K14" s="128" t="str">
        <f t="shared" si="1"/>
        <v/>
      </c>
      <c r="L14" s="99"/>
      <c r="M14" s="130" t="str">
        <f t="shared" si="2"/>
        <v/>
      </c>
      <c r="N14" s="130" t="str">
        <f t="shared" si="3"/>
        <v/>
      </c>
      <c r="O14" s="44" t="str">
        <f t="shared" si="4"/>
        <v/>
      </c>
      <c r="AM14" s="30"/>
      <c r="AN14" s="31"/>
      <c r="AO14" s="30"/>
      <c r="AP14" s="30"/>
    </row>
    <row r="15" spans="2:42" ht="12" customHeight="1" x14ac:dyDescent="0.2">
      <c r="B15" s="81"/>
      <c r="C15" s="82"/>
      <c r="D15" s="82"/>
      <c r="E15" s="36">
        <v>5</v>
      </c>
      <c r="F15" s="105"/>
      <c r="G15" s="95"/>
      <c r="H15" s="42" t="str">
        <f t="shared" si="0"/>
        <v/>
      </c>
      <c r="I15" s="97"/>
      <c r="J15" s="95"/>
      <c r="K15" s="128" t="str">
        <f t="shared" si="1"/>
        <v/>
      </c>
      <c r="L15" s="99"/>
      <c r="M15" s="130" t="str">
        <f t="shared" si="2"/>
        <v/>
      </c>
      <c r="N15" s="130" t="str">
        <f t="shared" si="3"/>
        <v/>
      </c>
      <c r="O15" s="44" t="str">
        <f t="shared" si="4"/>
        <v/>
      </c>
      <c r="AM15" s="30"/>
      <c r="AN15" s="31"/>
      <c r="AO15" s="30"/>
      <c r="AP15" s="30"/>
    </row>
    <row r="16" spans="2:42" ht="12" customHeight="1" x14ac:dyDescent="0.2">
      <c r="B16" s="81"/>
      <c r="C16" s="82"/>
      <c r="D16" s="82"/>
      <c r="E16" s="36">
        <v>6</v>
      </c>
      <c r="F16" s="105"/>
      <c r="G16" s="95"/>
      <c r="H16" s="42" t="str">
        <f t="shared" si="0"/>
        <v/>
      </c>
      <c r="I16" s="97"/>
      <c r="J16" s="95"/>
      <c r="K16" s="128" t="str">
        <f t="shared" si="1"/>
        <v/>
      </c>
      <c r="L16" s="99"/>
      <c r="M16" s="130" t="str">
        <f t="shared" si="2"/>
        <v/>
      </c>
      <c r="N16" s="130" t="str">
        <f t="shared" si="3"/>
        <v/>
      </c>
      <c r="O16" s="44" t="str">
        <f t="shared" si="4"/>
        <v/>
      </c>
      <c r="AM16" s="30"/>
      <c r="AN16" s="30"/>
      <c r="AO16" s="30"/>
      <c r="AP16" s="30"/>
    </row>
    <row r="17" spans="2:43" ht="12" customHeight="1" x14ac:dyDescent="0.2">
      <c r="B17" s="81"/>
      <c r="C17" s="82"/>
      <c r="D17" s="82"/>
      <c r="E17" s="36">
        <v>7</v>
      </c>
      <c r="F17" s="105"/>
      <c r="G17" s="95"/>
      <c r="H17" s="42" t="str">
        <f t="shared" si="0"/>
        <v/>
      </c>
      <c r="I17" s="97"/>
      <c r="J17" s="95"/>
      <c r="K17" s="128" t="str">
        <f t="shared" si="1"/>
        <v/>
      </c>
      <c r="L17" s="99"/>
      <c r="M17" s="130" t="str">
        <f t="shared" si="2"/>
        <v/>
      </c>
      <c r="N17" s="130" t="str">
        <f t="shared" si="3"/>
        <v/>
      </c>
      <c r="O17" s="44" t="str">
        <f t="shared" si="4"/>
        <v/>
      </c>
    </row>
    <row r="18" spans="2:43" ht="12" customHeight="1" x14ac:dyDescent="0.2">
      <c r="B18" s="81"/>
      <c r="C18" s="82"/>
      <c r="D18" s="82"/>
      <c r="E18" s="36">
        <v>8</v>
      </c>
      <c r="F18" s="95"/>
      <c r="G18" s="95"/>
      <c r="H18" s="42" t="str">
        <f t="shared" si="0"/>
        <v/>
      </c>
      <c r="I18" s="97"/>
      <c r="J18" s="95"/>
      <c r="K18" s="128" t="str">
        <f t="shared" si="1"/>
        <v/>
      </c>
      <c r="L18" s="99"/>
      <c r="M18" s="130" t="str">
        <f t="shared" si="2"/>
        <v/>
      </c>
      <c r="N18" s="130" t="str">
        <f t="shared" si="3"/>
        <v/>
      </c>
      <c r="O18" s="44" t="str">
        <f t="shared" si="4"/>
        <v/>
      </c>
    </row>
    <row r="19" spans="2:43" ht="12" customHeight="1" x14ac:dyDescent="0.2">
      <c r="B19" s="81"/>
      <c r="C19" s="82"/>
      <c r="D19" s="82"/>
      <c r="E19" s="36">
        <v>9</v>
      </c>
      <c r="F19" s="95"/>
      <c r="G19" s="95"/>
      <c r="H19" s="42" t="str">
        <f t="shared" si="0"/>
        <v/>
      </c>
      <c r="I19" s="97"/>
      <c r="J19" s="95"/>
      <c r="K19" s="128" t="str">
        <f t="shared" si="1"/>
        <v/>
      </c>
      <c r="L19" s="99"/>
      <c r="M19" s="130" t="str">
        <f t="shared" si="2"/>
        <v/>
      </c>
      <c r="N19" s="130" t="str">
        <f t="shared" si="3"/>
        <v/>
      </c>
      <c r="O19" s="44" t="str">
        <f t="shared" si="4"/>
        <v/>
      </c>
    </row>
    <row r="20" spans="2:43" ht="12" customHeight="1" thickBot="1" x14ac:dyDescent="0.25">
      <c r="B20" s="83"/>
      <c r="C20" s="84"/>
      <c r="D20" s="84"/>
      <c r="E20" s="37">
        <v>10</v>
      </c>
      <c r="F20" s="96"/>
      <c r="G20" s="96"/>
      <c r="H20" s="94" t="str">
        <f t="shared" si="0"/>
        <v/>
      </c>
      <c r="I20" s="98"/>
      <c r="J20" s="96"/>
      <c r="K20" s="129" t="str">
        <f t="shared" si="1"/>
        <v/>
      </c>
      <c r="L20" s="100"/>
      <c r="M20" s="131" t="str">
        <f t="shared" si="2"/>
        <v/>
      </c>
      <c r="N20" s="131" t="str">
        <f t="shared" si="3"/>
        <v/>
      </c>
      <c r="O20" s="93" t="str">
        <f t="shared" si="4"/>
        <v/>
      </c>
    </row>
    <row r="21" spans="2:43" ht="12" customHeight="1" x14ac:dyDescent="0.2">
      <c r="E21" s="28"/>
      <c r="F21" s="28"/>
      <c r="G21" s="28"/>
      <c r="H21" s="28"/>
      <c r="I21" s="32"/>
      <c r="J21" s="28"/>
      <c r="K21" s="28"/>
      <c r="L21" s="28"/>
      <c r="M21" s="28"/>
      <c r="N21" s="32"/>
      <c r="O21" s="28"/>
      <c r="P21" s="28"/>
      <c r="Q21" s="28"/>
      <c r="R21" s="28"/>
      <c r="U21" s="28"/>
      <c r="V21" s="28"/>
      <c r="W21" s="28"/>
      <c r="X21" s="28"/>
      <c r="Y21" s="28"/>
      <c r="Z21" s="28"/>
      <c r="AA21" s="28"/>
      <c r="AC21" s="28"/>
      <c r="AD21" s="28"/>
      <c r="AE21" s="28"/>
      <c r="AG21" s="28"/>
      <c r="AH21" s="28"/>
      <c r="AI21" s="28"/>
      <c r="AJ21" s="28"/>
      <c r="AK21" s="28"/>
      <c r="AL21" s="28"/>
    </row>
    <row r="22" spans="2:43" ht="12" customHeight="1" x14ac:dyDescent="0.2">
      <c r="E22" s="28"/>
      <c r="F22" s="28"/>
      <c r="G22" s="28"/>
      <c r="H22" s="28"/>
      <c r="I22" s="32"/>
      <c r="J22" s="28"/>
      <c r="K22" s="28"/>
      <c r="L22" s="28"/>
      <c r="M22" s="28"/>
      <c r="N22" s="32"/>
      <c r="O22" s="28"/>
      <c r="P22" s="28"/>
      <c r="Q22" s="28"/>
      <c r="R22" s="28"/>
      <c r="U22" s="28"/>
      <c r="V22" s="28"/>
      <c r="W22" s="28"/>
      <c r="X22" s="28"/>
      <c r="Y22" s="28"/>
      <c r="Z22" s="28"/>
      <c r="AA22" s="28"/>
      <c r="AC22" s="28"/>
      <c r="AD22" s="28"/>
      <c r="AE22" s="28"/>
      <c r="AG22" s="28"/>
      <c r="AH22" s="28"/>
      <c r="AI22" s="28"/>
      <c r="AJ22" s="28"/>
      <c r="AK22" s="28"/>
      <c r="AL22" s="28"/>
    </row>
    <row r="23" spans="2:43" thickBot="1" x14ac:dyDescent="0.25">
      <c r="B23" s="6" t="s">
        <v>27</v>
      </c>
      <c r="F23" s="28"/>
      <c r="G23" s="28"/>
      <c r="H23" s="28"/>
      <c r="I23" s="32"/>
      <c r="J23" s="28"/>
      <c r="K23" s="28"/>
      <c r="L23" s="28"/>
      <c r="M23" s="28"/>
      <c r="N23" s="32"/>
      <c r="O23" s="28"/>
      <c r="P23" s="28"/>
      <c r="Q23" s="28"/>
      <c r="R23" s="28"/>
      <c r="AK23" s="28"/>
      <c r="AL23" s="28"/>
    </row>
    <row r="24" spans="2:43" ht="43.2" x14ac:dyDescent="0.2">
      <c r="B24" s="79"/>
      <c r="C24" s="80"/>
      <c r="D24" s="80"/>
      <c r="E24" s="21"/>
      <c r="F24" s="12" t="s">
        <v>73</v>
      </c>
      <c r="G24" s="12" t="s">
        <v>70</v>
      </c>
      <c r="H24" s="15" t="s">
        <v>59</v>
      </c>
      <c r="I24" s="22" t="s">
        <v>48</v>
      </c>
      <c r="J24" s="8" t="s">
        <v>45</v>
      </c>
      <c r="K24" s="73" t="s">
        <v>47</v>
      </c>
      <c r="L24" s="8" t="s">
        <v>26</v>
      </c>
      <c r="M24" s="73" t="s">
        <v>33</v>
      </c>
      <c r="N24" s="73" t="s">
        <v>43</v>
      </c>
      <c r="O24" s="73" t="s">
        <v>44</v>
      </c>
      <c r="P24" s="38" t="s">
        <v>52</v>
      </c>
    </row>
    <row r="25" spans="2:43" ht="12" customHeight="1" x14ac:dyDescent="0.2">
      <c r="B25" s="81"/>
      <c r="C25" s="82"/>
      <c r="D25" s="82"/>
      <c r="E25" s="23">
        <v>1</v>
      </c>
      <c r="F25" s="105"/>
      <c r="G25" s="105"/>
      <c r="H25" s="40" t="str">
        <f t="shared" ref="H25:H34" si="5">IF(AND(G25&gt;=0.3,G25&lt;=1),((1.497*G25-0.1)*F25+(1.13*G25*G25+0.638*G25-0.011)),IF(AND(G25&gt;1,G25&lt;=10),((2.556*G25-2.052)*F25+(0.924*G25*G25+0.993*G25-0.087)),""))</f>
        <v/>
      </c>
      <c r="I25" s="104"/>
      <c r="J25" s="105"/>
      <c r="K25" s="105"/>
      <c r="L25" s="132" t="str">
        <f t="shared" ref="L25:L34" si="6">IF(G25="","",30)</f>
        <v/>
      </c>
      <c r="M25" s="102"/>
      <c r="N25" s="134" t="str">
        <f t="shared" ref="N25:N34" si="7">IF(G25="","",((J25/2)^2*PI()*I25))</f>
        <v/>
      </c>
      <c r="O25" s="134" t="str">
        <f t="shared" ref="O25:O34" si="8">IF(G25="","",((G25/2)^2*PI()*K25)*L25/100)</f>
        <v/>
      </c>
      <c r="P25" s="101" t="str">
        <f t="shared" ref="P25:P34" si="9">IF(G25="","",(N25+O25)*M25)</f>
        <v/>
      </c>
      <c r="AN25" s="30"/>
      <c r="AO25" s="31"/>
      <c r="AP25" s="30"/>
      <c r="AQ25" s="30"/>
    </row>
    <row r="26" spans="2:43" ht="12" customHeight="1" x14ac:dyDescent="0.2">
      <c r="B26" s="81"/>
      <c r="C26" s="82"/>
      <c r="D26" s="82"/>
      <c r="E26" s="23">
        <v>2</v>
      </c>
      <c r="F26" s="105"/>
      <c r="G26" s="105"/>
      <c r="H26" s="40" t="str">
        <f t="shared" si="5"/>
        <v/>
      </c>
      <c r="I26" s="104"/>
      <c r="J26" s="105"/>
      <c r="K26" s="105"/>
      <c r="L26" s="132" t="str">
        <f t="shared" si="6"/>
        <v/>
      </c>
      <c r="M26" s="102"/>
      <c r="N26" s="130" t="str">
        <f t="shared" si="7"/>
        <v/>
      </c>
      <c r="O26" s="130" t="str">
        <f t="shared" si="8"/>
        <v/>
      </c>
      <c r="P26" s="44" t="str">
        <f t="shared" si="9"/>
        <v/>
      </c>
      <c r="Q26" s="39"/>
      <c r="AI26" s="39"/>
      <c r="AN26" s="30"/>
      <c r="AO26" s="31"/>
      <c r="AP26" s="30"/>
      <c r="AQ26" s="30"/>
    </row>
    <row r="27" spans="2:43" ht="12" customHeight="1" x14ac:dyDescent="0.2">
      <c r="B27" s="81"/>
      <c r="C27" s="82"/>
      <c r="D27" s="82"/>
      <c r="E27" s="23">
        <v>3</v>
      </c>
      <c r="F27" s="105"/>
      <c r="G27" s="105"/>
      <c r="H27" s="40" t="str">
        <f t="shared" si="5"/>
        <v/>
      </c>
      <c r="I27" s="104"/>
      <c r="J27" s="105"/>
      <c r="K27" s="105"/>
      <c r="L27" s="132" t="str">
        <f t="shared" si="6"/>
        <v/>
      </c>
      <c r="M27" s="102"/>
      <c r="N27" s="130" t="str">
        <f t="shared" si="7"/>
        <v/>
      </c>
      <c r="O27" s="130" t="str">
        <f t="shared" si="8"/>
        <v/>
      </c>
      <c r="P27" s="44" t="str">
        <f t="shared" si="9"/>
        <v/>
      </c>
      <c r="AN27" s="30"/>
      <c r="AO27" s="31"/>
      <c r="AP27" s="30"/>
      <c r="AQ27" s="30"/>
    </row>
    <row r="28" spans="2:43" ht="12" customHeight="1" x14ac:dyDescent="0.2">
      <c r="B28" s="81"/>
      <c r="C28" s="82"/>
      <c r="D28" s="82"/>
      <c r="E28" s="23">
        <v>4</v>
      </c>
      <c r="F28" s="105"/>
      <c r="G28" s="105"/>
      <c r="H28" s="40" t="str">
        <f t="shared" si="5"/>
        <v/>
      </c>
      <c r="I28" s="104"/>
      <c r="J28" s="105"/>
      <c r="K28" s="105"/>
      <c r="L28" s="132" t="str">
        <f t="shared" si="6"/>
        <v/>
      </c>
      <c r="M28" s="102"/>
      <c r="N28" s="130" t="str">
        <f t="shared" si="7"/>
        <v/>
      </c>
      <c r="O28" s="130" t="str">
        <f t="shared" si="8"/>
        <v/>
      </c>
      <c r="P28" s="44" t="str">
        <f t="shared" si="9"/>
        <v/>
      </c>
      <c r="AN28" s="30"/>
      <c r="AO28" s="31"/>
      <c r="AP28" s="30"/>
      <c r="AQ28" s="30"/>
    </row>
    <row r="29" spans="2:43" ht="12" customHeight="1" x14ac:dyDescent="0.2">
      <c r="B29" s="81"/>
      <c r="C29" s="82"/>
      <c r="D29" s="82"/>
      <c r="E29" s="23">
        <v>5</v>
      </c>
      <c r="F29" s="105"/>
      <c r="G29" s="105"/>
      <c r="H29" s="40" t="str">
        <f t="shared" si="5"/>
        <v/>
      </c>
      <c r="I29" s="104"/>
      <c r="J29" s="105"/>
      <c r="K29" s="105"/>
      <c r="L29" s="132" t="str">
        <f t="shared" si="6"/>
        <v/>
      </c>
      <c r="M29" s="102"/>
      <c r="N29" s="130" t="str">
        <f t="shared" si="7"/>
        <v/>
      </c>
      <c r="O29" s="130" t="str">
        <f t="shared" si="8"/>
        <v/>
      </c>
      <c r="P29" s="44" t="str">
        <f t="shared" si="9"/>
        <v/>
      </c>
      <c r="AN29" s="30"/>
      <c r="AO29" s="31"/>
      <c r="AP29" s="30"/>
      <c r="AQ29" s="30"/>
    </row>
    <row r="30" spans="2:43" ht="12" customHeight="1" x14ac:dyDescent="0.2">
      <c r="B30" s="81"/>
      <c r="C30" s="82"/>
      <c r="D30" s="82"/>
      <c r="E30" s="23">
        <v>6</v>
      </c>
      <c r="F30" s="105"/>
      <c r="G30" s="105"/>
      <c r="H30" s="40" t="str">
        <f t="shared" si="5"/>
        <v/>
      </c>
      <c r="I30" s="104"/>
      <c r="J30" s="105"/>
      <c r="K30" s="105"/>
      <c r="L30" s="132" t="str">
        <f t="shared" si="6"/>
        <v/>
      </c>
      <c r="M30" s="102"/>
      <c r="N30" s="130" t="str">
        <f t="shared" si="7"/>
        <v/>
      </c>
      <c r="O30" s="130" t="str">
        <f t="shared" si="8"/>
        <v/>
      </c>
      <c r="P30" s="44" t="str">
        <f t="shared" si="9"/>
        <v/>
      </c>
      <c r="AN30" s="30"/>
      <c r="AO30" s="30"/>
      <c r="AP30" s="30"/>
      <c r="AQ30" s="30"/>
    </row>
    <row r="31" spans="2:43" ht="12" customHeight="1" x14ac:dyDescent="0.2">
      <c r="B31" s="81"/>
      <c r="C31" s="82"/>
      <c r="D31" s="82"/>
      <c r="E31" s="23">
        <v>7</v>
      </c>
      <c r="F31" s="105"/>
      <c r="G31" s="105"/>
      <c r="H31" s="40" t="str">
        <f t="shared" si="5"/>
        <v/>
      </c>
      <c r="I31" s="104"/>
      <c r="J31" s="105"/>
      <c r="K31" s="105"/>
      <c r="L31" s="132" t="str">
        <f t="shared" si="6"/>
        <v/>
      </c>
      <c r="M31" s="102"/>
      <c r="N31" s="130" t="str">
        <f t="shared" si="7"/>
        <v/>
      </c>
      <c r="O31" s="130" t="str">
        <f t="shared" si="8"/>
        <v/>
      </c>
      <c r="P31" s="44" t="str">
        <f t="shared" si="9"/>
        <v/>
      </c>
    </row>
    <row r="32" spans="2:43" ht="12" customHeight="1" x14ac:dyDescent="0.2">
      <c r="B32" s="81"/>
      <c r="C32" s="82"/>
      <c r="D32" s="82"/>
      <c r="E32" s="23">
        <v>8</v>
      </c>
      <c r="F32" s="105"/>
      <c r="G32" s="105"/>
      <c r="H32" s="40" t="str">
        <f t="shared" si="5"/>
        <v/>
      </c>
      <c r="I32" s="104"/>
      <c r="J32" s="105"/>
      <c r="K32" s="105"/>
      <c r="L32" s="132" t="str">
        <f t="shared" si="6"/>
        <v/>
      </c>
      <c r="M32" s="102"/>
      <c r="N32" s="130" t="str">
        <f t="shared" si="7"/>
        <v/>
      </c>
      <c r="O32" s="130" t="str">
        <f t="shared" si="8"/>
        <v/>
      </c>
      <c r="P32" s="44" t="str">
        <f t="shared" si="9"/>
        <v/>
      </c>
    </row>
    <row r="33" spans="2:40" ht="12" customHeight="1" x14ac:dyDescent="0.2">
      <c r="B33" s="81"/>
      <c r="C33" s="82"/>
      <c r="D33" s="82"/>
      <c r="E33" s="23">
        <v>9</v>
      </c>
      <c r="F33" s="105"/>
      <c r="G33" s="105"/>
      <c r="H33" s="40" t="str">
        <f t="shared" si="5"/>
        <v/>
      </c>
      <c r="I33" s="104"/>
      <c r="J33" s="105"/>
      <c r="K33" s="105"/>
      <c r="L33" s="132" t="str">
        <f t="shared" si="6"/>
        <v/>
      </c>
      <c r="M33" s="102"/>
      <c r="N33" s="130" t="str">
        <f t="shared" si="7"/>
        <v/>
      </c>
      <c r="O33" s="130" t="str">
        <f t="shared" si="8"/>
        <v/>
      </c>
      <c r="P33" s="44" t="str">
        <f t="shared" si="9"/>
        <v/>
      </c>
    </row>
    <row r="34" spans="2:40" ht="12" customHeight="1" thickBot="1" x14ac:dyDescent="0.25">
      <c r="B34" s="83"/>
      <c r="C34" s="84"/>
      <c r="D34" s="84"/>
      <c r="E34" s="24">
        <v>10</v>
      </c>
      <c r="F34" s="107"/>
      <c r="G34" s="107"/>
      <c r="H34" s="43" t="str">
        <f t="shared" si="5"/>
        <v/>
      </c>
      <c r="I34" s="106"/>
      <c r="J34" s="107"/>
      <c r="K34" s="107"/>
      <c r="L34" s="133" t="str">
        <f t="shared" si="6"/>
        <v/>
      </c>
      <c r="M34" s="103"/>
      <c r="N34" s="135" t="str">
        <f t="shared" si="7"/>
        <v/>
      </c>
      <c r="O34" s="135" t="str">
        <f t="shared" si="8"/>
        <v/>
      </c>
      <c r="P34" s="43" t="str">
        <f t="shared" si="9"/>
        <v/>
      </c>
    </row>
    <row r="35" spans="2:40" ht="12" customHeight="1" x14ac:dyDescent="0.2"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32"/>
      <c r="V35" s="32"/>
      <c r="W35" s="28"/>
      <c r="X35" s="28"/>
      <c r="Y35" s="28"/>
      <c r="Z35" s="28"/>
      <c r="AA35" s="28"/>
      <c r="AB35" s="28"/>
      <c r="AC35" s="28"/>
      <c r="AD35" s="28"/>
      <c r="AE35" s="28"/>
      <c r="AM35" s="28"/>
      <c r="AN35" s="28"/>
    </row>
    <row r="36" spans="2:40" ht="12" customHeight="1" x14ac:dyDescent="0.2"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32"/>
      <c r="V36" s="32"/>
      <c r="W36" s="28"/>
      <c r="X36" s="28"/>
      <c r="Y36" s="28"/>
      <c r="Z36" s="28"/>
      <c r="AA36" s="28"/>
      <c r="AB36" s="28"/>
      <c r="AC36" s="28"/>
      <c r="AD36" s="28"/>
      <c r="AE36" s="28"/>
      <c r="AM36" s="28"/>
      <c r="AN36" s="28"/>
    </row>
    <row r="37" spans="2:40" ht="15" customHeight="1" thickBot="1" x14ac:dyDescent="0.25">
      <c r="B37" s="6" t="s">
        <v>29</v>
      </c>
      <c r="C37" s="6"/>
      <c r="D37" s="6"/>
      <c r="E37" s="6"/>
      <c r="F37" s="6"/>
      <c r="G37" s="6"/>
      <c r="H37" s="6"/>
      <c r="I37" s="6"/>
      <c r="J37" s="6"/>
      <c r="K37" s="6"/>
      <c r="L37" s="6"/>
      <c r="R37" s="118"/>
      <c r="S37" s="118"/>
      <c r="T37" s="118"/>
      <c r="U37" s="118"/>
      <c r="Z37" s="3"/>
      <c r="AA37" s="3"/>
      <c r="AB37" s="3"/>
      <c r="AC37" s="3"/>
      <c r="AD37" s="3"/>
      <c r="AE37" s="3"/>
    </row>
    <row r="38" spans="2:40" ht="45" customHeight="1" x14ac:dyDescent="0.2">
      <c r="B38" s="79"/>
      <c r="C38" s="80"/>
      <c r="D38" s="85"/>
      <c r="E38" s="21"/>
      <c r="F38" s="12" t="s">
        <v>73</v>
      </c>
      <c r="G38" s="12" t="s">
        <v>38</v>
      </c>
      <c r="H38" s="15" t="s">
        <v>59</v>
      </c>
      <c r="I38" s="22" t="s">
        <v>42</v>
      </c>
      <c r="J38" s="8" t="s">
        <v>53</v>
      </c>
      <c r="K38" s="8" t="s">
        <v>31</v>
      </c>
      <c r="L38" s="73" t="s">
        <v>33</v>
      </c>
      <c r="M38" s="73" t="s">
        <v>43</v>
      </c>
      <c r="N38" s="73" t="s">
        <v>44</v>
      </c>
      <c r="O38" s="38" t="s">
        <v>46</v>
      </c>
      <c r="P38" s="124"/>
      <c r="Q38" s="114"/>
      <c r="R38" s="114"/>
      <c r="S38" s="114"/>
      <c r="T38" s="114"/>
      <c r="U38" s="114"/>
      <c r="Z38" s="3"/>
      <c r="AA38" s="3"/>
      <c r="AB38" s="3"/>
      <c r="AC38" s="3"/>
      <c r="AD38" s="33"/>
      <c r="AE38" s="3"/>
      <c r="AF38" s="3"/>
      <c r="AG38" s="3"/>
      <c r="AH38" s="3"/>
    </row>
    <row r="39" spans="2:40" ht="12" customHeight="1" x14ac:dyDescent="0.2">
      <c r="B39" s="81"/>
      <c r="C39" s="82"/>
      <c r="D39" s="86"/>
      <c r="E39" s="23">
        <v>1</v>
      </c>
      <c r="F39" s="105"/>
      <c r="G39" s="105"/>
      <c r="H39" s="40" t="str">
        <f t="shared" ref="H39:H48" si="10">IF(OR(F39=0,F39&gt;1.5,G39=0,G39&gt;80),"",IF(G39&lt;=1,((0.12*G39+0.985)*F39*F39+(7.837*G39+0.82)*F39+(2.858*G39-0.283)),IF(AND(G39&gt;1,G39&lt;=10),((-0.453*G39*G39+8.289*G39+0.753)*F39+(1.458*G39*G39+1.27*G39+0.362)),IF(AND(G39&gt;10,G39&lt;=80),(0.747*G39+21.355)*F39+(1.263*G39*G39+4.295*G39-7.649),""))))</f>
        <v/>
      </c>
      <c r="I39" s="104"/>
      <c r="J39" s="105"/>
      <c r="K39" s="132" t="str">
        <f t="shared" ref="K39:K48" si="11">IF(G39="","",30)</f>
        <v/>
      </c>
      <c r="L39" s="102"/>
      <c r="M39" s="130" t="str">
        <f t="shared" ref="M39:M48" si="12">IF(F39="","",((J39/2)^2*PI()*I39))</f>
        <v/>
      </c>
      <c r="N39" s="130" t="str">
        <f t="shared" ref="N39:N48" si="13">IF(F39="","",((G39^2*F39-M39)*K39/100))</f>
        <v/>
      </c>
      <c r="O39" s="44" t="str">
        <f t="shared" ref="O39:O48" si="14">IF(F39="","",(M39+N39)*L39)</f>
        <v/>
      </c>
      <c r="P39" s="126"/>
      <c r="Q39" s="113"/>
      <c r="R39" s="113"/>
      <c r="S39" s="3"/>
      <c r="T39" s="113"/>
      <c r="U39" s="113"/>
      <c r="Z39" s="3"/>
      <c r="AA39" s="3"/>
      <c r="AB39" s="3"/>
      <c r="AC39" s="3"/>
      <c r="AD39" s="1"/>
      <c r="AE39" s="3"/>
      <c r="AF39" s="3"/>
      <c r="AG39" s="3"/>
      <c r="AH39" s="3"/>
    </row>
    <row r="40" spans="2:40" ht="12" customHeight="1" x14ac:dyDescent="0.2">
      <c r="B40" s="81"/>
      <c r="C40" s="82"/>
      <c r="D40" s="86"/>
      <c r="E40" s="23">
        <v>2</v>
      </c>
      <c r="F40" s="105"/>
      <c r="G40" s="105"/>
      <c r="H40" s="40" t="str">
        <f t="shared" si="10"/>
        <v/>
      </c>
      <c r="I40" s="104"/>
      <c r="J40" s="105"/>
      <c r="K40" s="132" t="str">
        <f t="shared" si="11"/>
        <v/>
      </c>
      <c r="L40" s="102"/>
      <c r="M40" s="130" t="str">
        <f t="shared" si="12"/>
        <v/>
      </c>
      <c r="N40" s="130" t="str">
        <f t="shared" si="13"/>
        <v/>
      </c>
      <c r="O40" s="44" t="str">
        <f t="shared" si="14"/>
        <v/>
      </c>
      <c r="P40" s="126"/>
      <c r="Q40" s="113"/>
      <c r="R40" s="113"/>
      <c r="S40" s="3"/>
      <c r="T40" s="113"/>
      <c r="U40" s="113"/>
      <c r="Z40" s="3"/>
      <c r="AA40" s="3"/>
      <c r="AB40" s="3"/>
      <c r="AC40" s="3"/>
      <c r="AD40" s="1"/>
      <c r="AE40" s="3"/>
      <c r="AF40" s="3"/>
      <c r="AG40" s="3"/>
      <c r="AH40" s="3"/>
    </row>
    <row r="41" spans="2:40" ht="12" customHeight="1" x14ac:dyDescent="0.2">
      <c r="B41" s="81"/>
      <c r="C41" s="82"/>
      <c r="D41" s="86"/>
      <c r="E41" s="23">
        <v>3</v>
      </c>
      <c r="F41" s="105"/>
      <c r="G41" s="105"/>
      <c r="H41" s="40" t="str">
        <f t="shared" si="10"/>
        <v/>
      </c>
      <c r="I41" s="104"/>
      <c r="J41" s="105"/>
      <c r="K41" s="132" t="str">
        <f t="shared" si="11"/>
        <v/>
      </c>
      <c r="L41" s="102"/>
      <c r="M41" s="130" t="str">
        <f t="shared" si="12"/>
        <v/>
      </c>
      <c r="N41" s="130" t="str">
        <f t="shared" si="13"/>
        <v/>
      </c>
      <c r="O41" s="44" t="str">
        <f t="shared" si="14"/>
        <v/>
      </c>
      <c r="P41" s="126"/>
      <c r="Q41" s="113"/>
      <c r="R41" s="113"/>
      <c r="S41" s="3"/>
      <c r="T41" s="113"/>
      <c r="U41" s="113"/>
      <c r="Z41" s="3"/>
      <c r="AA41" s="3"/>
      <c r="AB41" s="3"/>
      <c r="AC41" s="3"/>
      <c r="AD41" s="1"/>
      <c r="AE41" s="3"/>
      <c r="AF41" s="3"/>
      <c r="AG41" s="3"/>
      <c r="AH41" s="3"/>
    </row>
    <row r="42" spans="2:40" ht="12" customHeight="1" x14ac:dyDescent="0.2">
      <c r="B42" s="81"/>
      <c r="C42" s="82"/>
      <c r="D42" s="86"/>
      <c r="E42" s="23">
        <v>4</v>
      </c>
      <c r="F42" s="105"/>
      <c r="G42" s="105"/>
      <c r="H42" s="40" t="str">
        <f t="shared" si="10"/>
        <v/>
      </c>
      <c r="I42" s="104"/>
      <c r="J42" s="105"/>
      <c r="K42" s="132" t="str">
        <f t="shared" si="11"/>
        <v/>
      </c>
      <c r="L42" s="102"/>
      <c r="M42" s="130" t="str">
        <f t="shared" si="12"/>
        <v/>
      </c>
      <c r="N42" s="130" t="str">
        <f t="shared" si="13"/>
        <v/>
      </c>
      <c r="O42" s="44" t="str">
        <f t="shared" si="14"/>
        <v/>
      </c>
      <c r="P42" s="126"/>
      <c r="Q42" s="113"/>
      <c r="R42" s="113"/>
      <c r="S42" s="3"/>
      <c r="T42" s="113"/>
      <c r="U42" s="113"/>
      <c r="Z42" s="3"/>
      <c r="AA42" s="3"/>
      <c r="AB42" s="3"/>
      <c r="AC42" s="3"/>
      <c r="AD42" s="1"/>
      <c r="AE42" s="3"/>
      <c r="AF42" s="3"/>
      <c r="AG42" s="3"/>
      <c r="AH42" s="3"/>
    </row>
    <row r="43" spans="2:40" ht="12" customHeight="1" x14ac:dyDescent="0.2">
      <c r="B43" s="81"/>
      <c r="C43" s="82"/>
      <c r="D43" s="86"/>
      <c r="E43" s="23">
        <v>5</v>
      </c>
      <c r="F43" s="105"/>
      <c r="G43" s="105"/>
      <c r="H43" s="40" t="str">
        <f t="shared" si="10"/>
        <v/>
      </c>
      <c r="I43" s="104"/>
      <c r="J43" s="105"/>
      <c r="K43" s="132" t="str">
        <f t="shared" si="11"/>
        <v/>
      </c>
      <c r="L43" s="102"/>
      <c r="M43" s="130" t="str">
        <f t="shared" si="12"/>
        <v/>
      </c>
      <c r="N43" s="130" t="str">
        <f t="shared" si="13"/>
        <v/>
      </c>
      <c r="O43" s="44" t="str">
        <f t="shared" si="14"/>
        <v/>
      </c>
      <c r="P43" s="126"/>
      <c r="Q43" s="113"/>
      <c r="R43" s="113"/>
      <c r="S43" s="3"/>
      <c r="T43" s="113"/>
      <c r="U43" s="113"/>
      <c r="Z43" s="3"/>
      <c r="AA43" s="3"/>
      <c r="AB43" s="3"/>
      <c r="AC43" s="3"/>
      <c r="AD43" s="1"/>
      <c r="AE43" s="3"/>
      <c r="AF43" s="3"/>
      <c r="AG43" s="3"/>
      <c r="AH43" s="3"/>
    </row>
    <row r="44" spans="2:40" ht="12" customHeight="1" x14ac:dyDescent="0.2">
      <c r="B44" s="81"/>
      <c r="C44" s="82"/>
      <c r="D44" s="86"/>
      <c r="E44" s="23">
        <v>6</v>
      </c>
      <c r="F44" s="105"/>
      <c r="G44" s="105"/>
      <c r="H44" s="40" t="str">
        <f t="shared" si="10"/>
        <v/>
      </c>
      <c r="I44" s="104"/>
      <c r="J44" s="105"/>
      <c r="K44" s="132" t="str">
        <f t="shared" si="11"/>
        <v/>
      </c>
      <c r="L44" s="102"/>
      <c r="M44" s="130" t="str">
        <f t="shared" si="12"/>
        <v/>
      </c>
      <c r="N44" s="130" t="str">
        <f t="shared" si="13"/>
        <v/>
      </c>
      <c r="O44" s="44" t="str">
        <f t="shared" si="14"/>
        <v/>
      </c>
      <c r="P44" s="126"/>
      <c r="Q44" s="113"/>
      <c r="R44" s="113"/>
      <c r="S44" s="3"/>
      <c r="T44" s="113"/>
      <c r="U44" s="113"/>
      <c r="Z44" s="3"/>
      <c r="AA44" s="3"/>
      <c r="AB44" s="3"/>
      <c r="AC44" s="3"/>
      <c r="AD44" s="1"/>
      <c r="AE44" s="3"/>
      <c r="AF44" s="3"/>
      <c r="AG44" s="3"/>
      <c r="AH44" s="3"/>
    </row>
    <row r="45" spans="2:40" ht="12" customHeight="1" x14ac:dyDescent="0.2">
      <c r="B45" s="81"/>
      <c r="C45" s="82"/>
      <c r="D45" s="86"/>
      <c r="E45" s="23">
        <v>7</v>
      </c>
      <c r="F45" s="105"/>
      <c r="G45" s="105"/>
      <c r="H45" s="40" t="str">
        <f t="shared" si="10"/>
        <v/>
      </c>
      <c r="I45" s="104"/>
      <c r="J45" s="105"/>
      <c r="K45" s="132" t="str">
        <f t="shared" si="11"/>
        <v/>
      </c>
      <c r="L45" s="102"/>
      <c r="M45" s="130" t="str">
        <f t="shared" si="12"/>
        <v/>
      </c>
      <c r="N45" s="130" t="str">
        <f t="shared" si="13"/>
        <v/>
      </c>
      <c r="O45" s="44" t="str">
        <f t="shared" si="14"/>
        <v/>
      </c>
      <c r="P45" s="126"/>
      <c r="Q45" s="113"/>
      <c r="R45" s="113"/>
      <c r="S45" s="3"/>
      <c r="T45" s="113"/>
      <c r="U45" s="113"/>
      <c r="Z45" s="3"/>
      <c r="AA45" s="3"/>
      <c r="AB45" s="3"/>
      <c r="AC45" s="3"/>
      <c r="AD45" s="1"/>
      <c r="AE45" s="3"/>
      <c r="AF45" s="3"/>
      <c r="AG45" s="3"/>
      <c r="AH45" s="3"/>
    </row>
    <row r="46" spans="2:40" ht="12" customHeight="1" x14ac:dyDescent="0.2">
      <c r="B46" s="81"/>
      <c r="C46" s="82"/>
      <c r="D46" s="86"/>
      <c r="E46" s="23">
        <v>8</v>
      </c>
      <c r="F46" s="105"/>
      <c r="G46" s="105"/>
      <c r="H46" s="40" t="str">
        <f t="shared" si="10"/>
        <v/>
      </c>
      <c r="I46" s="104"/>
      <c r="J46" s="105"/>
      <c r="K46" s="132" t="str">
        <f t="shared" si="11"/>
        <v/>
      </c>
      <c r="L46" s="102"/>
      <c r="M46" s="130" t="str">
        <f t="shared" si="12"/>
        <v/>
      </c>
      <c r="N46" s="130" t="str">
        <f t="shared" si="13"/>
        <v/>
      </c>
      <c r="O46" s="44" t="str">
        <f t="shared" si="14"/>
        <v/>
      </c>
      <c r="P46" s="126"/>
      <c r="Q46" s="113"/>
      <c r="R46" s="113"/>
      <c r="S46" s="3"/>
      <c r="T46" s="113"/>
      <c r="U46" s="113"/>
      <c r="Z46" s="3"/>
      <c r="AA46" s="3"/>
      <c r="AB46" s="3"/>
      <c r="AC46" s="3"/>
      <c r="AD46" s="1"/>
      <c r="AE46" s="3"/>
      <c r="AF46" s="3"/>
      <c r="AG46" s="3"/>
      <c r="AH46" s="3"/>
    </row>
    <row r="47" spans="2:40" ht="12" customHeight="1" x14ac:dyDescent="0.2">
      <c r="B47" s="81"/>
      <c r="C47" s="82"/>
      <c r="D47" s="86"/>
      <c r="E47" s="23">
        <v>9</v>
      </c>
      <c r="F47" s="105"/>
      <c r="G47" s="105"/>
      <c r="H47" s="40" t="str">
        <f t="shared" si="10"/>
        <v/>
      </c>
      <c r="I47" s="104"/>
      <c r="J47" s="105"/>
      <c r="K47" s="132" t="str">
        <f t="shared" si="11"/>
        <v/>
      </c>
      <c r="L47" s="102"/>
      <c r="M47" s="134" t="str">
        <f t="shared" si="12"/>
        <v/>
      </c>
      <c r="N47" s="134" t="str">
        <f t="shared" si="13"/>
        <v/>
      </c>
      <c r="O47" s="44" t="str">
        <f t="shared" si="14"/>
        <v/>
      </c>
      <c r="P47" s="126"/>
      <c r="Q47" s="113"/>
      <c r="R47" s="113"/>
      <c r="S47" s="3"/>
      <c r="T47" s="113"/>
      <c r="U47" s="113"/>
      <c r="Z47" s="3"/>
      <c r="AA47" s="3"/>
      <c r="AB47" s="3"/>
      <c r="AC47" s="3"/>
      <c r="AD47" s="1"/>
      <c r="AE47" s="3"/>
      <c r="AF47" s="3"/>
      <c r="AG47" s="3"/>
      <c r="AH47" s="3"/>
    </row>
    <row r="48" spans="2:40" ht="12" customHeight="1" thickBot="1" x14ac:dyDescent="0.25">
      <c r="B48" s="83"/>
      <c r="C48" s="84"/>
      <c r="D48" s="87"/>
      <c r="E48" s="24">
        <v>10</v>
      </c>
      <c r="F48" s="107"/>
      <c r="G48" s="107"/>
      <c r="H48" s="41" t="str">
        <f t="shared" si="10"/>
        <v/>
      </c>
      <c r="I48" s="106"/>
      <c r="J48" s="107"/>
      <c r="K48" s="133" t="str">
        <f t="shared" si="11"/>
        <v/>
      </c>
      <c r="L48" s="103"/>
      <c r="M48" s="135" t="str">
        <f t="shared" si="12"/>
        <v/>
      </c>
      <c r="N48" s="135" t="str">
        <f t="shared" si="13"/>
        <v/>
      </c>
      <c r="O48" s="43" t="str">
        <f t="shared" si="14"/>
        <v/>
      </c>
      <c r="P48" s="125"/>
      <c r="Q48" s="113"/>
      <c r="R48" s="113"/>
      <c r="S48" s="3"/>
      <c r="T48" s="113"/>
      <c r="U48" s="113"/>
      <c r="Z48" s="3"/>
      <c r="AA48" s="3"/>
      <c r="AB48" s="3"/>
      <c r="AC48" s="3"/>
      <c r="AD48" s="1"/>
      <c r="AE48" s="3"/>
      <c r="AF48" s="3"/>
      <c r="AG48" s="3"/>
      <c r="AH48" s="3"/>
    </row>
    <row r="49" spans="2:35" ht="12" customHeight="1" x14ac:dyDescent="0.2">
      <c r="B49" s="30"/>
      <c r="C49" s="30"/>
      <c r="D49" s="30"/>
      <c r="E49" s="115"/>
      <c r="F49" s="117"/>
      <c r="G49" s="117"/>
      <c r="H49" s="117"/>
      <c r="I49" s="52"/>
      <c r="J49" s="53"/>
      <c r="K49" s="52"/>
      <c r="L49" s="52"/>
      <c r="M49" s="52"/>
      <c r="N49" s="113"/>
      <c r="O49" s="113"/>
      <c r="P49" s="113"/>
      <c r="Q49" s="113"/>
      <c r="R49" s="113"/>
      <c r="S49" s="113"/>
      <c r="T49" s="113"/>
      <c r="Y49" s="3"/>
      <c r="Z49" s="3"/>
      <c r="AA49" s="1"/>
      <c r="AB49" s="3"/>
    </row>
    <row r="50" spans="2:35" ht="12" customHeight="1" x14ac:dyDescent="0.2"/>
    <row r="51" spans="2:35" ht="15" customHeight="1" thickBot="1" x14ac:dyDescent="0.25">
      <c r="B51" s="6" t="s">
        <v>30</v>
      </c>
      <c r="C51" s="28"/>
      <c r="D51" s="28"/>
      <c r="E51" s="28"/>
      <c r="F51" s="28"/>
      <c r="G51" s="28"/>
      <c r="H51" s="28"/>
      <c r="J51" s="28"/>
      <c r="K51" s="28"/>
      <c r="L51" s="28"/>
      <c r="N51" s="28"/>
      <c r="O51" s="28"/>
      <c r="P51" s="28"/>
      <c r="Q51" s="28"/>
      <c r="R51" s="127"/>
      <c r="S51" s="118"/>
      <c r="T51" s="118"/>
      <c r="U51" s="118"/>
      <c r="Z51" s="3"/>
      <c r="AA51" s="3"/>
      <c r="AB51" s="3"/>
      <c r="AC51" s="3"/>
      <c r="AD51" s="3"/>
      <c r="AE51" s="3"/>
    </row>
    <row r="52" spans="2:35" ht="45" customHeight="1" x14ac:dyDescent="0.2">
      <c r="B52" s="79"/>
      <c r="C52" s="80"/>
      <c r="D52" s="85"/>
      <c r="E52" s="21"/>
      <c r="F52" s="12" t="s">
        <v>73</v>
      </c>
      <c r="G52" s="12" t="s">
        <v>38</v>
      </c>
      <c r="H52" s="15" t="s">
        <v>59</v>
      </c>
      <c r="I52" s="22" t="s">
        <v>51</v>
      </c>
      <c r="J52" s="8" t="s">
        <v>68</v>
      </c>
      <c r="K52" s="73" t="s">
        <v>47</v>
      </c>
      <c r="L52" s="8" t="s">
        <v>31</v>
      </c>
      <c r="M52" s="73" t="s">
        <v>33</v>
      </c>
      <c r="N52" s="73" t="s">
        <v>43</v>
      </c>
      <c r="O52" s="73" t="s">
        <v>44</v>
      </c>
      <c r="P52" s="38" t="s">
        <v>52</v>
      </c>
      <c r="Q52" s="124"/>
      <c r="R52" s="114"/>
      <c r="S52" s="114"/>
      <c r="T52" s="114"/>
      <c r="U52" s="114"/>
      <c r="V52" s="114"/>
      <c r="AA52" s="3"/>
      <c r="AB52" s="3"/>
      <c r="AC52" s="3"/>
      <c r="AD52" s="3"/>
      <c r="AE52" s="33"/>
      <c r="AF52" s="3"/>
      <c r="AG52" s="3"/>
      <c r="AH52" s="3"/>
      <c r="AI52" s="3"/>
    </row>
    <row r="53" spans="2:35" ht="12" customHeight="1" x14ac:dyDescent="0.2">
      <c r="B53" s="81"/>
      <c r="C53" s="82"/>
      <c r="D53" s="86"/>
      <c r="E53" s="23">
        <v>1</v>
      </c>
      <c r="F53" s="105"/>
      <c r="G53" s="105"/>
      <c r="H53" s="40" t="str">
        <f t="shared" ref="H53:H62" si="15">IF(OR(F53=0,F53&gt;1.5,G53=0,G53&gt;80),"",IF(G53&lt;=1,((1.676*G53-0.137)*F53+(1.496*G53*G53+0.671*G53-0.015)),IF(AND(G53&gt;1,G53&lt;=10),((-0.204*G53*G53+3.166*G53-1.936)*F53+(1.345*G53*G53+0.736*G53+0.251)),IF(AND(G53&gt;10,G53&lt;=80),((1.265*G53-15.67)*F53+(1.259*G53*G53+2.336*G53-8.13)),""))))</f>
        <v/>
      </c>
      <c r="I53" s="104"/>
      <c r="J53" s="105"/>
      <c r="K53" s="105"/>
      <c r="L53" s="132" t="str">
        <f t="shared" ref="L53:L62" si="16">IF(G53="","",30)</f>
        <v/>
      </c>
      <c r="M53" s="102"/>
      <c r="N53" s="130" t="str">
        <f t="shared" ref="N53:N62" si="17">IF(F53="","",((J53/2)^2*PI()*I53))</f>
        <v/>
      </c>
      <c r="O53" s="130" t="str">
        <f t="shared" ref="O53:O62" si="18">IF(F53="","",(G53^2*K53)*L53/100)</f>
        <v/>
      </c>
      <c r="P53" s="44" t="str">
        <f t="shared" ref="P53:P62" si="19">IF(F53="","",(N53+O53)*M53)</f>
        <v/>
      </c>
      <c r="Q53" s="126"/>
      <c r="R53" s="113"/>
      <c r="S53" s="113"/>
      <c r="T53" s="3"/>
      <c r="U53" s="113"/>
      <c r="V53" s="113"/>
      <c r="AA53" s="3"/>
      <c r="AB53" s="3"/>
      <c r="AC53" s="3"/>
      <c r="AD53" s="3"/>
      <c r="AE53" s="1"/>
      <c r="AF53" s="3"/>
      <c r="AG53" s="3"/>
      <c r="AH53" s="3"/>
      <c r="AI53" s="3"/>
    </row>
    <row r="54" spans="2:35" ht="12" customHeight="1" x14ac:dyDescent="0.2">
      <c r="B54" s="81"/>
      <c r="C54" s="82"/>
      <c r="D54" s="86"/>
      <c r="E54" s="23">
        <v>2</v>
      </c>
      <c r="F54" s="105"/>
      <c r="G54" s="105"/>
      <c r="H54" s="40" t="str">
        <f t="shared" si="15"/>
        <v/>
      </c>
      <c r="I54" s="104"/>
      <c r="J54" s="105"/>
      <c r="K54" s="105"/>
      <c r="L54" s="132" t="str">
        <f t="shared" si="16"/>
        <v/>
      </c>
      <c r="M54" s="102"/>
      <c r="N54" s="130" t="str">
        <f t="shared" si="17"/>
        <v/>
      </c>
      <c r="O54" s="130" t="str">
        <f t="shared" si="18"/>
        <v/>
      </c>
      <c r="P54" s="44" t="str">
        <f t="shared" si="19"/>
        <v/>
      </c>
      <c r="Q54" s="126"/>
      <c r="R54" s="113"/>
      <c r="S54" s="113"/>
      <c r="T54" s="3"/>
      <c r="U54" s="113"/>
      <c r="V54" s="113"/>
      <c r="AA54" s="3"/>
      <c r="AB54" s="3"/>
      <c r="AC54" s="3"/>
      <c r="AD54" s="3"/>
      <c r="AE54" s="1"/>
      <c r="AF54" s="3"/>
      <c r="AG54" s="3"/>
      <c r="AH54" s="3"/>
      <c r="AI54" s="3"/>
    </row>
    <row r="55" spans="2:35" ht="12" customHeight="1" x14ac:dyDescent="0.2">
      <c r="B55" s="81"/>
      <c r="C55" s="82"/>
      <c r="D55" s="86"/>
      <c r="E55" s="23">
        <v>3</v>
      </c>
      <c r="F55" s="105"/>
      <c r="G55" s="105"/>
      <c r="H55" s="40" t="str">
        <f t="shared" si="15"/>
        <v/>
      </c>
      <c r="I55" s="104"/>
      <c r="J55" s="105"/>
      <c r="K55" s="105"/>
      <c r="L55" s="132" t="str">
        <f t="shared" si="16"/>
        <v/>
      </c>
      <c r="M55" s="102"/>
      <c r="N55" s="130" t="str">
        <f t="shared" si="17"/>
        <v/>
      </c>
      <c r="O55" s="130" t="str">
        <f t="shared" si="18"/>
        <v/>
      </c>
      <c r="P55" s="44" t="str">
        <f t="shared" si="19"/>
        <v/>
      </c>
      <c r="Q55" s="126"/>
      <c r="R55" s="113"/>
      <c r="S55" s="113"/>
      <c r="T55" s="3"/>
      <c r="U55" s="113"/>
      <c r="V55" s="113"/>
      <c r="AA55" s="3"/>
      <c r="AB55" s="3"/>
      <c r="AC55" s="3"/>
      <c r="AD55" s="3"/>
      <c r="AE55" s="1"/>
      <c r="AF55" s="3"/>
      <c r="AG55" s="3"/>
      <c r="AH55" s="3"/>
      <c r="AI55" s="3"/>
    </row>
    <row r="56" spans="2:35" ht="12" customHeight="1" x14ac:dyDescent="0.2">
      <c r="B56" s="81"/>
      <c r="C56" s="82"/>
      <c r="D56" s="86"/>
      <c r="E56" s="23">
        <v>4</v>
      </c>
      <c r="F56" s="105"/>
      <c r="G56" s="105"/>
      <c r="H56" s="40" t="str">
        <f t="shared" si="15"/>
        <v/>
      </c>
      <c r="I56" s="104"/>
      <c r="J56" s="105"/>
      <c r="K56" s="105"/>
      <c r="L56" s="132" t="str">
        <f t="shared" si="16"/>
        <v/>
      </c>
      <c r="M56" s="102"/>
      <c r="N56" s="130" t="str">
        <f t="shared" si="17"/>
        <v/>
      </c>
      <c r="O56" s="130" t="str">
        <f t="shared" si="18"/>
        <v/>
      </c>
      <c r="P56" s="44" t="str">
        <f t="shared" si="19"/>
        <v/>
      </c>
      <c r="Q56" s="126"/>
      <c r="R56" s="113"/>
      <c r="S56" s="113"/>
      <c r="T56" s="3"/>
      <c r="U56" s="113"/>
      <c r="V56" s="113"/>
      <c r="AA56" s="3"/>
      <c r="AB56" s="3"/>
      <c r="AC56" s="3"/>
      <c r="AD56" s="3"/>
      <c r="AE56" s="1"/>
      <c r="AF56" s="3"/>
      <c r="AG56" s="3"/>
      <c r="AH56" s="3"/>
      <c r="AI56" s="3"/>
    </row>
    <row r="57" spans="2:35" ht="12" customHeight="1" x14ac:dyDescent="0.2">
      <c r="B57" s="81"/>
      <c r="C57" s="82"/>
      <c r="D57" s="86"/>
      <c r="E57" s="23">
        <v>5</v>
      </c>
      <c r="F57" s="105"/>
      <c r="G57" s="105"/>
      <c r="H57" s="40" t="str">
        <f t="shared" si="15"/>
        <v/>
      </c>
      <c r="I57" s="104"/>
      <c r="J57" s="105"/>
      <c r="K57" s="105"/>
      <c r="L57" s="132" t="str">
        <f t="shared" si="16"/>
        <v/>
      </c>
      <c r="M57" s="102"/>
      <c r="N57" s="130" t="str">
        <f t="shared" si="17"/>
        <v/>
      </c>
      <c r="O57" s="130" t="str">
        <f t="shared" si="18"/>
        <v/>
      </c>
      <c r="P57" s="44" t="str">
        <f t="shared" si="19"/>
        <v/>
      </c>
      <c r="Q57" s="126"/>
      <c r="R57" s="113"/>
      <c r="S57" s="113"/>
      <c r="T57" s="3"/>
      <c r="U57" s="113"/>
      <c r="V57" s="113"/>
      <c r="AA57" s="3"/>
      <c r="AB57" s="3"/>
      <c r="AC57" s="3"/>
      <c r="AD57" s="3"/>
      <c r="AE57" s="1"/>
      <c r="AF57" s="3"/>
      <c r="AG57" s="3"/>
      <c r="AH57" s="3"/>
      <c r="AI57" s="3"/>
    </row>
    <row r="58" spans="2:35" ht="12" customHeight="1" x14ac:dyDescent="0.2">
      <c r="B58" s="81"/>
      <c r="C58" s="82"/>
      <c r="D58" s="86"/>
      <c r="E58" s="23">
        <v>6</v>
      </c>
      <c r="F58" s="105"/>
      <c r="G58" s="105"/>
      <c r="H58" s="40" t="str">
        <f t="shared" si="15"/>
        <v/>
      </c>
      <c r="I58" s="104"/>
      <c r="J58" s="105"/>
      <c r="K58" s="105"/>
      <c r="L58" s="132" t="str">
        <f t="shared" si="16"/>
        <v/>
      </c>
      <c r="M58" s="102"/>
      <c r="N58" s="130" t="str">
        <f t="shared" si="17"/>
        <v/>
      </c>
      <c r="O58" s="130" t="str">
        <f t="shared" si="18"/>
        <v/>
      </c>
      <c r="P58" s="44" t="str">
        <f t="shared" si="19"/>
        <v/>
      </c>
      <c r="Q58" s="126"/>
      <c r="R58" s="113"/>
      <c r="S58" s="113"/>
      <c r="T58" s="3"/>
      <c r="U58" s="113"/>
      <c r="V58" s="113"/>
      <c r="AA58" s="3"/>
      <c r="AB58" s="3"/>
      <c r="AC58" s="3"/>
      <c r="AD58" s="3"/>
      <c r="AE58" s="1"/>
      <c r="AF58" s="3"/>
      <c r="AG58" s="3"/>
      <c r="AH58" s="3"/>
      <c r="AI58" s="3"/>
    </row>
    <row r="59" spans="2:35" ht="12" customHeight="1" x14ac:dyDescent="0.2">
      <c r="B59" s="81"/>
      <c r="C59" s="82"/>
      <c r="D59" s="86"/>
      <c r="E59" s="23">
        <v>7</v>
      </c>
      <c r="F59" s="105"/>
      <c r="G59" s="105"/>
      <c r="H59" s="40" t="str">
        <f t="shared" si="15"/>
        <v/>
      </c>
      <c r="I59" s="104"/>
      <c r="J59" s="105"/>
      <c r="K59" s="105"/>
      <c r="L59" s="132" t="str">
        <f t="shared" si="16"/>
        <v/>
      </c>
      <c r="M59" s="102"/>
      <c r="N59" s="130" t="str">
        <f t="shared" si="17"/>
        <v/>
      </c>
      <c r="O59" s="130" t="str">
        <f t="shared" si="18"/>
        <v/>
      </c>
      <c r="P59" s="44" t="str">
        <f t="shared" si="19"/>
        <v/>
      </c>
      <c r="Q59" s="126"/>
      <c r="R59" s="113"/>
      <c r="S59" s="113"/>
      <c r="T59" s="3"/>
      <c r="U59" s="113"/>
      <c r="V59" s="113"/>
      <c r="AA59" s="3"/>
      <c r="AB59" s="3"/>
      <c r="AC59" s="3"/>
      <c r="AD59" s="3"/>
      <c r="AE59" s="1"/>
      <c r="AF59" s="3"/>
      <c r="AG59" s="3"/>
      <c r="AH59" s="3"/>
      <c r="AI59" s="3"/>
    </row>
    <row r="60" spans="2:35" ht="12" customHeight="1" x14ac:dyDescent="0.2">
      <c r="B60" s="81"/>
      <c r="C60" s="82"/>
      <c r="D60" s="86"/>
      <c r="E60" s="23">
        <v>8</v>
      </c>
      <c r="F60" s="105"/>
      <c r="G60" s="105"/>
      <c r="H60" s="40" t="str">
        <f t="shared" si="15"/>
        <v/>
      </c>
      <c r="I60" s="104"/>
      <c r="J60" s="105"/>
      <c r="K60" s="105"/>
      <c r="L60" s="132" t="str">
        <f t="shared" si="16"/>
        <v/>
      </c>
      <c r="M60" s="102"/>
      <c r="N60" s="130" t="str">
        <f t="shared" si="17"/>
        <v/>
      </c>
      <c r="O60" s="130" t="str">
        <f t="shared" si="18"/>
        <v/>
      </c>
      <c r="P60" s="44" t="str">
        <f t="shared" si="19"/>
        <v/>
      </c>
      <c r="Q60" s="126"/>
      <c r="R60" s="113"/>
      <c r="S60" s="113"/>
      <c r="T60" s="3"/>
      <c r="U60" s="113"/>
      <c r="V60" s="113"/>
      <c r="AA60" s="3"/>
      <c r="AB60" s="3"/>
      <c r="AC60" s="3"/>
      <c r="AD60" s="3"/>
      <c r="AE60" s="1"/>
      <c r="AF60" s="3"/>
      <c r="AG60" s="3"/>
      <c r="AH60" s="3"/>
      <c r="AI60" s="3"/>
    </row>
    <row r="61" spans="2:35" ht="12" customHeight="1" x14ac:dyDescent="0.2">
      <c r="B61" s="81"/>
      <c r="C61" s="82"/>
      <c r="D61" s="86"/>
      <c r="E61" s="23">
        <v>9</v>
      </c>
      <c r="F61" s="105"/>
      <c r="G61" s="105"/>
      <c r="H61" s="40" t="str">
        <f t="shared" si="15"/>
        <v/>
      </c>
      <c r="I61" s="104"/>
      <c r="J61" s="105"/>
      <c r="K61" s="105"/>
      <c r="L61" s="132" t="str">
        <f t="shared" si="16"/>
        <v/>
      </c>
      <c r="M61" s="102"/>
      <c r="N61" s="130" t="str">
        <f t="shared" si="17"/>
        <v/>
      </c>
      <c r="O61" s="130" t="str">
        <f t="shared" si="18"/>
        <v/>
      </c>
      <c r="P61" s="44" t="str">
        <f t="shared" si="19"/>
        <v/>
      </c>
      <c r="Q61" s="126"/>
      <c r="R61" s="113"/>
      <c r="S61" s="113"/>
      <c r="T61" s="3"/>
      <c r="U61" s="113"/>
      <c r="V61" s="113"/>
      <c r="AA61" s="3"/>
      <c r="AB61" s="3"/>
      <c r="AC61" s="3"/>
      <c r="AD61" s="3"/>
      <c r="AE61" s="1"/>
      <c r="AF61" s="3"/>
      <c r="AG61" s="3"/>
      <c r="AH61" s="3"/>
      <c r="AI61" s="3"/>
    </row>
    <row r="62" spans="2:35" ht="12" customHeight="1" thickBot="1" x14ac:dyDescent="0.25">
      <c r="B62" s="83"/>
      <c r="C62" s="84"/>
      <c r="D62" s="87"/>
      <c r="E62" s="24">
        <v>10</v>
      </c>
      <c r="F62" s="107"/>
      <c r="G62" s="107"/>
      <c r="H62" s="41" t="str">
        <f t="shared" si="15"/>
        <v/>
      </c>
      <c r="I62" s="106"/>
      <c r="J62" s="107"/>
      <c r="K62" s="107"/>
      <c r="L62" s="133" t="str">
        <f t="shared" si="16"/>
        <v/>
      </c>
      <c r="M62" s="103"/>
      <c r="N62" s="136" t="str">
        <f t="shared" si="17"/>
        <v/>
      </c>
      <c r="O62" s="135" t="str">
        <f t="shared" si="18"/>
        <v/>
      </c>
      <c r="P62" s="74" t="str">
        <f t="shared" si="19"/>
        <v/>
      </c>
      <c r="Q62" s="125"/>
      <c r="R62" s="113"/>
      <c r="S62" s="113"/>
      <c r="T62" s="3"/>
      <c r="U62" s="113"/>
      <c r="V62" s="113"/>
      <c r="AA62" s="3"/>
      <c r="AB62" s="3"/>
      <c r="AC62" s="3"/>
      <c r="AD62" s="3"/>
      <c r="AE62" s="1"/>
      <c r="AF62" s="3"/>
      <c r="AG62" s="3"/>
      <c r="AH62" s="3"/>
      <c r="AI62" s="3"/>
    </row>
    <row r="63" spans="2:35" ht="12" customHeight="1" x14ac:dyDescent="0.2">
      <c r="B63" s="30"/>
      <c r="C63" s="30"/>
      <c r="D63" s="30"/>
      <c r="E63" s="115"/>
      <c r="F63" s="117"/>
      <c r="G63" s="117"/>
      <c r="H63" s="117"/>
      <c r="I63" s="52"/>
      <c r="J63" s="53"/>
      <c r="K63" s="52"/>
      <c r="L63" s="52"/>
      <c r="M63" s="52"/>
      <c r="N63" s="113"/>
      <c r="O63" s="113"/>
      <c r="P63" s="113"/>
      <c r="Q63" s="113"/>
      <c r="R63" s="113"/>
      <c r="S63" s="113"/>
      <c r="T63" s="113"/>
      <c r="Y63" s="3"/>
      <c r="Z63" s="3"/>
      <c r="AA63" s="1"/>
      <c r="AB63" s="3"/>
    </row>
    <row r="64" spans="2:35" ht="12" customHeight="1" x14ac:dyDescent="0.2"/>
    <row r="65" spans="2:40" thickBot="1" x14ac:dyDescent="0.25">
      <c r="B65" s="50" t="s">
        <v>1</v>
      </c>
      <c r="C65" s="7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AK65" s="3"/>
      <c r="AL65" s="3"/>
      <c r="AM65" s="1"/>
      <c r="AN65" s="28"/>
    </row>
    <row r="66" spans="2:40" ht="45" customHeight="1" x14ac:dyDescent="0.2">
      <c r="B66" s="88"/>
      <c r="C66" s="89"/>
      <c r="D66" s="80"/>
      <c r="E66" s="21"/>
      <c r="F66" s="12" t="s">
        <v>34</v>
      </c>
      <c r="G66" s="12" t="s">
        <v>37</v>
      </c>
      <c r="H66" s="15" t="s">
        <v>60</v>
      </c>
      <c r="I66" s="49" t="s">
        <v>24</v>
      </c>
      <c r="J66" s="8" t="s">
        <v>26</v>
      </c>
      <c r="K66" s="8" t="s">
        <v>20</v>
      </c>
      <c r="L66" s="73" t="s">
        <v>43</v>
      </c>
      <c r="M66" s="73" t="s">
        <v>44</v>
      </c>
      <c r="N66" s="38" t="s">
        <v>52</v>
      </c>
      <c r="AH66" s="33"/>
      <c r="AI66" s="3"/>
      <c r="AJ66" s="33"/>
      <c r="AK66" s="33"/>
      <c r="AL66" s="3"/>
    </row>
    <row r="67" spans="2:40" ht="12" customHeight="1" x14ac:dyDescent="0.2">
      <c r="B67" s="81"/>
      <c r="C67" s="82"/>
      <c r="D67" s="82"/>
      <c r="E67" s="23">
        <v>1</v>
      </c>
      <c r="F67" s="105"/>
      <c r="G67" s="105"/>
      <c r="H67" s="40" t="str">
        <f t="shared" ref="H67:H76" si="20">IF(OR(F67=0,G67=0,F67&gt;1.5,G67&gt;1.5),"",(3.093*F67+1.34*G67+0.677))</f>
        <v/>
      </c>
      <c r="I67" s="108"/>
      <c r="J67" s="132" t="str">
        <f t="shared" ref="J67:J76" si="21">IF(G67="","",35)</f>
        <v/>
      </c>
      <c r="K67" s="110"/>
      <c r="L67" s="134" t="str">
        <f t="shared" ref="L67:L76" si="22">IF(G67="","",((I67/2)^2*PI()*K67))</f>
        <v/>
      </c>
      <c r="M67" s="134" t="str">
        <f t="shared" ref="M67:M76" si="23">IF(G67="","",((F67*G67*K67-L67)*J67/100))</f>
        <v/>
      </c>
      <c r="N67" s="101" t="str">
        <f t="shared" ref="N67:N76" si="24">IF(G67="","",(L67+M67))</f>
        <v/>
      </c>
      <c r="AH67" s="20"/>
      <c r="AI67" s="3"/>
      <c r="AJ67" s="19"/>
      <c r="AK67" s="19"/>
      <c r="AL67" s="3"/>
    </row>
    <row r="68" spans="2:40" ht="12" customHeight="1" x14ac:dyDescent="0.2">
      <c r="B68" s="81"/>
      <c r="C68" s="82"/>
      <c r="D68" s="82"/>
      <c r="E68" s="23">
        <v>2</v>
      </c>
      <c r="F68" s="105"/>
      <c r="G68" s="105"/>
      <c r="H68" s="40" t="str">
        <f t="shared" si="20"/>
        <v/>
      </c>
      <c r="I68" s="108"/>
      <c r="J68" s="132" t="str">
        <f t="shared" si="21"/>
        <v/>
      </c>
      <c r="K68" s="110"/>
      <c r="L68" s="130" t="str">
        <f t="shared" si="22"/>
        <v/>
      </c>
      <c r="M68" s="130" t="str">
        <f t="shared" si="23"/>
        <v/>
      </c>
      <c r="N68" s="44" t="str">
        <f t="shared" si="24"/>
        <v/>
      </c>
      <c r="O68" s="39"/>
      <c r="AG68" s="39"/>
      <c r="AH68" s="18"/>
      <c r="AI68" s="3"/>
      <c r="AJ68" s="19"/>
      <c r="AK68" s="19"/>
      <c r="AL68" s="3"/>
    </row>
    <row r="69" spans="2:40" ht="12" customHeight="1" x14ac:dyDescent="0.2">
      <c r="B69" s="81"/>
      <c r="C69" s="82"/>
      <c r="D69" s="82"/>
      <c r="E69" s="23">
        <v>3</v>
      </c>
      <c r="F69" s="105"/>
      <c r="G69" s="105"/>
      <c r="H69" s="40" t="str">
        <f t="shared" si="20"/>
        <v/>
      </c>
      <c r="I69" s="108"/>
      <c r="J69" s="132" t="str">
        <f t="shared" si="21"/>
        <v/>
      </c>
      <c r="K69" s="110"/>
      <c r="L69" s="130" t="str">
        <f t="shared" si="22"/>
        <v/>
      </c>
      <c r="M69" s="130" t="str">
        <f t="shared" si="23"/>
        <v/>
      </c>
      <c r="N69" s="44" t="str">
        <f t="shared" si="24"/>
        <v/>
      </c>
      <c r="AH69" s="18"/>
      <c r="AI69" s="3"/>
      <c r="AJ69" s="19"/>
      <c r="AK69" s="19"/>
      <c r="AL69" s="3"/>
    </row>
    <row r="70" spans="2:40" ht="12" customHeight="1" x14ac:dyDescent="0.2">
      <c r="B70" s="81"/>
      <c r="C70" s="82"/>
      <c r="D70" s="82"/>
      <c r="E70" s="23">
        <v>4</v>
      </c>
      <c r="F70" s="105"/>
      <c r="G70" s="105"/>
      <c r="H70" s="40" t="str">
        <f t="shared" si="20"/>
        <v/>
      </c>
      <c r="I70" s="108"/>
      <c r="J70" s="132" t="str">
        <f t="shared" si="21"/>
        <v/>
      </c>
      <c r="K70" s="110"/>
      <c r="L70" s="130" t="str">
        <f t="shared" si="22"/>
        <v/>
      </c>
      <c r="M70" s="130" t="str">
        <f t="shared" si="23"/>
        <v/>
      </c>
      <c r="N70" s="44" t="str">
        <f t="shared" si="24"/>
        <v/>
      </c>
      <c r="AH70" s="18"/>
      <c r="AI70" s="3"/>
      <c r="AJ70" s="19"/>
      <c r="AK70" s="19"/>
      <c r="AL70" s="3"/>
    </row>
    <row r="71" spans="2:40" ht="12" customHeight="1" x14ac:dyDescent="0.2">
      <c r="B71" s="81"/>
      <c r="C71" s="82"/>
      <c r="D71" s="82"/>
      <c r="E71" s="23">
        <v>5</v>
      </c>
      <c r="F71" s="105"/>
      <c r="G71" s="105"/>
      <c r="H71" s="40" t="str">
        <f t="shared" si="20"/>
        <v/>
      </c>
      <c r="I71" s="108"/>
      <c r="J71" s="132" t="str">
        <f t="shared" si="21"/>
        <v/>
      </c>
      <c r="K71" s="110"/>
      <c r="L71" s="130" t="str">
        <f t="shared" si="22"/>
        <v/>
      </c>
      <c r="M71" s="130" t="str">
        <f t="shared" si="23"/>
        <v/>
      </c>
      <c r="N71" s="44" t="str">
        <f t="shared" si="24"/>
        <v/>
      </c>
      <c r="AH71" s="18"/>
      <c r="AI71" s="3"/>
      <c r="AJ71" s="19"/>
      <c r="AK71" s="19"/>
      <c r="AL71" s="3"/>
    </row>
    <row r="72" spans="2:40" ht="12" customHeight="1" x14ac:dyDescent="0.2">
      <c r="B72" s="81"/>
      <c r="C72" s="82"/>
      <c r="D72" s="82"/>
      <c r="E72" s="23">
        <v>6</v>
      </c>
      <c r="F72" s="105"/>
      <c r="G72" s="105"/>
      <c r="H72" s="40" t="str">
        <f t="shared" si="20"/>
        <v/>
      </c>
      <c r="I72" s="108"/>
      <c r="J72" s="132" t="str">
        <f t="shared" si="21"/>
        <v/>
      </c>
      <c r="K72" s="110"/>
      <c r="L72" s="130" t="str">
        <f t="shared" si="22"/>
        <v/>
      </c>
      <c r="M72" s="130" t="str">
        <f t="shared" si="23"/>
        <v/>
      </c>
      <c r="N72" s="44" t="str">
        <f t="shared" si="24"/>
        <v/>
      </c>
      <c r="AH72" s="20"/>
      <c r="AI72" s="3"/>
      <c r="AJ72" s="19"/>
      <c r="AK72" s="19"/>
      <c r="AL72" s="3"/>
    </row>
    <row r="73" spans="2:40" ht="12" customHeight="1" x14ac:dyDescent="0.2">
      <c r="B73" s="81"/>
      <c r="C73" s="82"/>
      <c r="D73" s="82"/>
      <c r="E73" s="23">
        <v>7</v>
      </c>
      <c r="F73" s="105"/>
      <c r="G73" s="105"/>
      <c r="H73" s="40" t="str">
        <f t="shared" si="20"/>
        <v/>
      </c>
      <c r="I73" s="108"/>
      <c r="J73" s="132" t="str">
        <f t="shared" si="21"/>
        <v/>
      </c>
      <c r="K73" s="110"/>
      <c r="L73" s="130" t="str">
        <f t="shared" si="22"/>
        <v/>
      </c>
      <c r="M73" s="130" t="str">
        <f t="shared" si="23"/>
        <v/>
      </c>
      <c r="N73" s="44" t="str">
        <f t="shared" si="24"/>
        <v/>
      </c>
      <c r="AH73" s="20"/>
      <c r="AI73" s="3"/>
      <c r="AJ73" s="19"/>
      <c r="AK73" s="19"/>
      <c r="AL73" s="3"/>
    </row>
    <row r="74" spans="2:40" ht="12" customHeight="1" x14ac:dyDescent="0.2">
      <c r="B74" s="81"/>
      <c r="C74" s="82"/>
      <c r="D74" s="82"/>
      <c r="E74" s="23">
        <v>8</v>
      </c>
      <c r="F74" s="105"/>
      <c r="G74" s="105"/>
      <c r="H74" s="40" t="str">
        <f t="shared" si="20"/>
        <v/>
      </c>
      <c r="I74" s="108"/>
      <c r="J74" s="132" t="str">
        <f t="shared" si="21"/>
        <v/>
      </c>
      <c r="K74" s="110"/>
      <c r="L74" s="130" t="str">
        <f t="shared" si="22"/>
        <v/>
      </c>
      <c r="M74" s="130" t="str">
        <f t="shared" si="23"/>
        <v/>
      </c>
      <c r="N74" s="44" t="str">
        <f t="shared" si="24"/>
        <v/>
      </c>
      <c r="AH74" s="20"/>
      <c r="AI74" s="3"/>
      <c r="AJ74" s="19"/>
      <c r="AK74" s="19"/>
      <c r="AL74" s="3"/>
    </row>
    <row r="75" spans="2:40" ht="12" customHeight="1" x14ac:dyDescent="0.2">
      <c r="B75" s="81"/>
      <c r="C75" s="82"/>
      <c r="D75" s="82"/>
      <c r="E75" s="23">
        <v>9</v>
      </c>
      <c r="F75" s="105"/>
      <c r="G75" s="105"/>
      <c r="H75" s="40" t="str">
        <f t="shared" si="20"/>
        <v/>
      </c>
      <c r="I75" s="108"/>
      <c r="J75" s="132" t="str">
        <f t="shared" si="21"/>
        <v/>
      </c>
      <c r="K75" s="110"/>
      <c r="L75" s="130" t="str">
        <f t="shared" si="22"/>
        <v/>
      </c>
      <c r="M75" s="130" t="str">
        <f t="shared" si="23"/>
        <v/>
      </c>
      <c r="N75" s="44" t="str">
        <f t="shared" si="24"/>
        <v/>
      </c>
      <c r="AH75" s="20"/>
      <c r="AI75" s="3"/>
      <c r="AJ75" s="19"/>
      <c r="AK75" s="19"/>
      <c r="AL75" s="3"/>
    </row>
    <row r="76" spans="2:40" ht="12" customHeight="1" thickBot="1" x14ac:dyDescent="0.25">
      <c r="B76" s="83"/>
      <c r="C76" s="84"/>
      <c r="D76" s="84"/>
      <c r="E76" s="24">
        <v>10</v>
      </c>
      <c r="F76" s="107"/>
      <c r="G76" s="107"/>
      <c r="H76" s="41" t="str">
        <f t="shared" si="20"/>
        <v/>
      </c>
      <c r="I76" s="109"/>
      <c r="J76" s="133" t="str">
        <f t="shared" si="21"/>
        <v/>
      </c>
      <c r="K76" s="111"/>
      <c r="L76" s="135" t="str">
        <f t="shared" si="22"/>
        <v/>
      </c>
      <c r="M76" s="135" t="str">
        <f t="shared" si="23"/>
        <v/>
      </c>
      <c r="N76" s="43" t="str">
        <f t="shared" si="24"/>
        <v/>
      </c>
      <c r="AH76" s="20"/>
      <c r="AI76" s="3"/>
      <c r="AJ76" s="19"/>
      <c r="AK76" s="19"/>
      <c r="AL76" s="3"/>
    </row>
    <row r="77" spans="2:40" ht="12" customHeight="1" x14ac:dyDescent="0.2">
      <c r="V77" s="34"/>
      <c r="Y77" s="28"/>
      <c r="AG77" s="3"/>
      <c r="AH77" s="3"/>
      <c r="AI77" s="3"/>
      <c r="AJ77" s="3"/>
      <c r="AK77" s="3"/>
      <c r="AL77" s="3"/>
      <c r="AM77" s="3"/>
    </row>
    <row r="78" spans="2:40" ht="12" customHeight="1" x14ac:dyDescent="0.2">
      <c r="B78" s="3"/>
      <c r="C78" s="3"/>
      <c r="D78" s="3"/>
      <c r="V78" s="34"/>
    </row>
    <row r="79" spans="2:40" ht="15" customHeight="1" thickBot="1" x14ac:dyDescent="0.25">
      <c r="B79" s="51" t="s">
        <v>32</v>
      </c>
      <c r="C79" s="32"/>
      <c r="D79" s="28"/>
      <c r="E79" s="28"/>
      <c r="F79" s="28"/>
      <c r="G79" s="28"/>
      <c r="H79" s="28"/>
      <c r="I79" s="28"/>
      <c r="J79" s="28"/>
      <c r="K79" s="28"/>
      <c r="L79" s="28"/>
      <c r="N79" s="3"/>
      <c r="O79" s="3"/>
      <c r="P79" s="3"/>
      <c r="Q79" s="3"/>
      <c r="R79" s="127"/>
      <c r="S79" s="118"/>
      <c r="T79" s="118"/>
      <c r="U79" s="118"/>
      <c r="Z79" s="3"/>
      <c r="AA79" s="3"/>
      <c r="AB79" s="3"/>
      <c r="AC79" s="3"/>
      <c r="AD79" s="3"/>
      <c r="AE79" s="3"/>
    </row>
    <row r="80" spans="2:40" ht="45" customHeight="1" x14ac:dyDescent="0.2">
      <c r="B80" s="79"/>
      <c r="C80" s="80"/>
      <c r="D80" s="85"/>
      <c r="E80" s="29"/>
      <c r="F80" s="77" t="s">
        <v>34</v>
      </c>
      <c r="G80" s="78" t="s">
        <v>61</v>
      </c>
      <c r="H80" s="22" t="s">
        <v>54</v>
      </c>
      <c r="I80" s="49" t="s">
        <v>19</v>
      </c>
      <c r="J80" s="76" t="s">
        <v>21</v>
      </c>
      <c r="K80" s="76" t="s">
        <v>43</v>
      </c>
      <c r="L80" s="76" t="s">
        <v>44</v>
      </c>
      <c r="M80" s="38" t="s">
        <v>52</v>
      </c>
      <c r="N80" s="124"/>
      <c r="O80" s="114"/>
      <c r="P80" s="114"/>
      <c r="Q80" s="114"/>
      <c r="R80" s="114"/>
      <c r="S80" s="114"/>
      <c r="X80" s="3"/>
      <c r="Y80" s="3"/>
      <c r="Z80" s="3"/>
      <c r="AA80" s="3"/>
      <c r="AB80" s="33"/>
      <c r="AC80" s="3"/>
      <c r="AD80" s="3"/>
      <c r="AE80" s="3"/>
      <c r="AF80" s="3"/>
    </row>
    <row r="81" spans="2:34" ht="12" customHeight="1" x14ac:dyDescent="0.2">
      <c r="B81" s="81"/>
      <c r="C81" s="82"/>
      <c r="D81" s="86"/>
      <c r="E81" s="23">
        <v>1</v>
      </c>
      <c r="F81" s="105"/>
      <c r="G81" s="40" t="str">
        <f t="shared" ref="G81:G90" si="25">IF(OR(F81=0,F81&gt;1.5),"",(0.014*F81+1.287))</f>
        <v/>
      </c>
      <c r="H81" s="104"/>
      <c r="I81" s="137" t="str">
        <f t="shared" ref="I81:I90" si="26">IF(F81="","",10)</f>
        <v/>
      </c>
      <c r="J81" s="119"/>
      <c r="K81" s="134"/>
      <c r="L81" s="134" t="str">
        <f t="shared" ref="L81:L90" si="27">IF(F81="","",H81*I81/100*J81)</f>
        <v/>
      </c>
      <c r="M81" s="44" t="str">
        <f t="shared" ref="M81:M90" si="28">IF(F81="","",(K81+L81))</f>
        <v/>
      </c>
      <c r="N81" s="126"/>
      <c r="O81" s="113"/>
      <c r="P81" s="113"/>
      <c r="Q81" s="3"/>
      <c r="R81" s="113"/>
      <c r="S81" s="113"/>
      <c r="X81" s="3"/>
      <c r="Y81" s="3"/>
      <c r="Z81" s="3"/>
      <c r="AA81" s="3"/>
      <c r="AB81" s="1"/>
      <c r="AC81" s="3"/>
      <c r="AD81" s="3"/>
      <c r="AE81" s="3"/>
      <c r="AF81" s="3"/>
    </row>
    <row r="82" spans="2:34" ht="12" customHeight="1" x14ac:dyDescent="0.2">
      <c r="B82" s="81"/>
      <c r="C82" s="82"/>
      <c r="D82" s="86"/>
      <c r="E82" s="23">
        <v>2</v>
      </c>
      <c r="F82" s="105"/>
      <c r="G82" s="40" t="str">
        <f t="shared" si="25"/>
        <v/>
      </c>
      <c r="H82" s="104"/>
      <c r="I82" s="137" t="str">
        <f t="shared" si="26"/>
        <v/>
      </c>
      <c r="J82" s="119"/>
      <c r="K82" s="134"/>
      <c r="L82" s="134" t="str">
        <f t="shared" si="27"/>
        <v/>
      </c>
      <c r="M82" s="44" t="str">
        <f t="shared" si="28"/>
        <v/>
      </c>
      <c r="N82" s="126"/>
      <c r="O82" s="113"/>
      <c r="P82" s="113"/>
      <c r="Q82" s="3"/>
      <c r="R82" s="113"/>
      <c r="S82" s="113"/>
      <c r="X82" s="3"/>
      <c r="Y82" s="3"/>
      <c r="Z82" s="3"/>
      <c r="AA82" s="3"/>
      <c r="AB82" s="1"/>
      <c r="AC82" s="3"/>
      <c r="AD82" s="3"/>
      <c r="AE82" s="3"/>
      <c r="AF82" s="3"/>
    </row>
    <row r="83" spans="2:34" ht="12" customHeight="1" x14ac:dyDescent="0.2">
      <c r="B83" s="81"/>
      <c r="C83" s="82"/>
      <c r="D83" s="86"/>
      <c r="E83" s="23">
        <v>3</v>
      </c>
      <c r="F83" s="105"/>
      <c r="G83" s="40" t="str">
        <f t="shared" si="25"/>
        <v/>
      </c>
      <c r="H83" s="104"/>
      <c r="I83" s="137" t="str">
        <f t="shared" si="26"/>
        <v/>
      </c>
      <c r="J83" s="119"/>
      <c r="K83" s="134"/>
      <c r="L83" s="134" t="str">
        <f t="shared" si="27"/>
        <v/>
      </c>
      <c r="M83" s="44" t="str">
        <f t="shared" si="28"/>
        <v/>
      </c>
      <c r="N83" s="126"/>
      <c r="O83" s="113"/>
      <c r="P83" s="113"/>
      <c r="Q83" s="3"/>
      <c r="R83" s="113"/>
      <c r="S83" s="113"/>
      <c r="X83" s="3"/>
      <c r="Y83" s="3"/>
      <c r="Z83" s="3"/>
      <c r="AA83" s="3"/>
      <c r="AB83" s="1"/>
      <c r="AC83" s="3"/>
      <c r="AD83" s="3"/>
      <c r="AE83" s="3"/>
      <c r="AF83" s="3"/>
    </row>
    <row r="84" spans="2:34" ht="12" customHeight="1" x14ac:dyDescent="0.2">
      <c r="B84" s="81"/>
      <c r="C84" s="82"/>
      <c r="D84" s="86"/>
      <c r="E84" s="23">
        <v>4</v>
      </c>
      <c r="F84" s="105"/>
      <c r="G84" s="40" t="str">
        <f t="shared" si="25"/>
        <v/>
      </c>
      <c r="H84" s="104"/>
      <c r="I84" s="137" t="str">
        <f t="shared" si="26"/>
        <v/>
      </c>
      <c r="J84" s="119"/>
      <c r="K84" s="134"/>
      <c r="L84" s="134" t="str">
        <f t="shared" si="27"/>
        <v/>
      </c>
      <c r="M84" s="44" t="str">
        <f t="shared" si="28"/>
        <v/>
      </c>
      <c r="N84" s="126"/>
      <c r="O84" s="113"/>
      <c r="P84" s="113"/>
      <c r="Q84" s="3"/>
      <c r="R84" s="113"/>
      <c r="S84" s="113"/>
      <c r="X84" s="3"/>
      <c r="Y84" s="3"/>
      <c r="Z84" s="3"/>
      <c r="AA84" s="3"/>
      <c r="AB84" s="1"/>
      <c r="AC84" s="3"/>
      <c r="AD84" s="3"/>
      <c r="AE84" s="3"/>
      <c r="AF84" s="3"/>
    </row>
    <row r="85" spans="2:34" ht="12" customHeight="1" x14ac:dyDescent="0.2">
      <c r="B85" s="81"/>
      <c r="C85" s="82"/>
      <c r="D85" s="86"/>
      <c r="E85" s="23">
        <v>5</v>
      </c>
      <c r="F85" s="105"/>
      <c r="G85" s="40" t="str">
        <f t="shared" si="25"/>
        <v/>
      </c>
      <c r="H85" s="104"/>
      <c r="I85" s="137" t="str">
        <f t="shared" si="26"/>
        <v/>
      </c>
      <c r="J85" s="119"/>
      <c r="K85" s="134"/>
      <c r="L85" s="134" t="str">
        <f t="shared" si="27"/>
        <v/>
      </c>
      <c r="M85" s="44" t="str">
        <f t="shared" si="28"/>
        <v/>
      </c>
      <c r="N85" s="126"/>
      <c r="O85" s="113"/>
      <c r="P85" s="113"/>
      <c r="Q85" s="3"/>
      <c r="R85" s="113"/>
      <c r="S85" s="113"/>
      <c r="X85" s="3"/>
      <c r="Y85" s="3"/>
      <c r="Z85" s="3"/>
      <c r="AA85" s="3"/>
      <c r="AB85" s="1"/>
      <c r="AC85" s="3"/>
      <c r="AD85" s="3"/>
      <c r="AE85" s="3"/>
      <c r="AF85" s="3"/>
    </row>
    <row r="86" spans="2:34" ht="12" customHeight="1" x14ac:dyDescent="0.2">
      <c r="B86" s="81"/>
      <c r="C86" s="82"/>
      <c r="D86" s="86"/>
      <c r="E86" s="23">
        <v>6</v>
      </c>
      <c r="F86" s="105"/>
      <c r="G86" s="40" t="str">
        <f t="shared" si="25"/>
        <v/>
      </c>
      <c r="H86" s="104"/>
      <c r="I86" s="137" t="str">
        <f t="shared" si="26"/>
        <v/>
      </c>
      <c r="J86" s="119"/>
      <c r="K86" s="134"/>
      <c r="L86" s="134" t="str">
        <f t="shared" si="27"/>
        <v/>
      </c>
      <c r="M86" s="44" t="str">
        <f t="shared" si="28"/>
        <v/>
      </c>
      <c r="N86" s="126"/>
      <c r="O86" s="113"/>
      <c r="P86" s="113"/>
      <c r="Q86" s="3"/>
      <c r="R86" s="113"/>
      <c r="S86" s="113"/>
      <c r="X86" s="3"/>
      <c r="Y86" s="3"/>
      <c r="Z86" s="3"/>
      <c r="AA86" s="3"/>
      <c r="AB86" s="1"/>
      <c r="AC86" s="3"/>
      <c r="AD86" s="3"/>
      <c r="AE86" s="3"/>
      <c r="AF86" s="3"/>
    </row>
    <row r="87" spans="2:34" ht="12" customHeight="1" x14ac:dyDescent="0.2">
      <c r="B87" s="81"/>
      <c r="C87" s="82"/>
      <c r="D87" s="86"/>
      <c r="E87" s="23">
        <v>7</v>
      </c>
      <c r="F87" s="105"/>
      <c r="G87" s="40" t="str">
        <f t="shared" si="25"/>
        <v/>
      </c>
      <c r="H87" s="104"/>
      <c r="I87" s="137" t="str">
        <f t="shared" si="26"/>
        <v/>
      </c>
      <c r="J87" s="119"/>
      <c r="K87" s="134"/>
      <c r="L87" s="134" t="str">
        <f t="shared" si="27"/>
        <v/>
      </c>
      <c r="M87" s="44" t="str">
        <f t="shared" si="28"/>
        <v/>
      </c>
      <c r="N87" s="126"/>
      <c r="O87" s="113"/>
      <c r="P87" s="113"/>
      <c r="Q87" s="3"/>
      <c r="R87" s="113"/>
      <c r="S87" s="113"/>
      <c r="X87" s="3"/>
      <c r="Y87" s="3"/>
      <c r="Z87" s="3"/>
      <c r="AA87" s="3"/>
      <c r="AB87" s="1"/>
      <c r="AC87" s="3"/>
      <c r="AD87" s="3"/>
      <c r="AE87" s="3"/>
      <c r="AF87" s="3"/>
    </row>
    <row r="88" spans="2:34" ht="12" customHeight="1" x14ac:dyDescent="0.2">
      <c r="B88" s="81"/>
      <c r="C88" s="82"/>
      <c r="D88" s="86"/>
      <c r="E88" s="23">
        <v>8</v>
      </c>
      <c r="F88" s="105"/>
      <c r="G88" s="40" t="str">
        <f t="shared" si="25"/>
        <v/>
      </c>
      <c r="H88" s="104"/>
      <c r="I88" s="137" t="str">
        <f t="shared" si="26"/>
        <v/>
      </c>
      <c r="J88" s="119"/>
      <c r="K88" s="134"/>
      <c r="L88" s="134" t="str">
        <f t="shared" si="27"/>
        <v/>
      </c>
      <c r="M88" s="44" t="str">
        <f t="shared" si="28"/>
        <v/>
      </c>
      <c r="N88" s="126"/>
      <c r="O88" s="113"/>
      <c r="P88" s="113"/>
      <c r="Q88" s="3"/>
      <c r="R88" s="113"/>
      <c r="S88" s="113"/>
      <c r="X88" s="3"/>
      <c r="Y88" s="3"/>
      <c r="Z88" s="3"/>
      <c r="AA88" s="3"/>
      <c r="AB88" s="1"/>
      <c r="AC88" s="3"/>
      <c r="AD88" s="3"/>
      <c r="AE88" s="3"/>
      <c r="AF88" s="3"/>
    </row>
    <row r="89" spans="2:34" ht="12" customHeight="1" x14ac:dyDescent="0.2">
      <c r="B89" s="81"/>
      <c r="C89" s="82"/>
      <c r="D89" s="86"/>
      <c r="E89" s="23">
        <v>9</v>
      </c>
      <c r="F89" s="105"/>
      <c r="G89" s="40" t="str">
        <f t="shared" si="25"/>
        <v/>
      </c>
      <c r="H89" s="104"/>
      <c r="I89" s="137" t="str">
        <f t="shared" si="26"/>
        <v/>
      </c>
      <c r="J89" s="119"/>
      <c r="K89" s="134"/>
      <c r="L89" s="134" t="str">
        <f t="shared" si="27"/>
        <v/>
      </c>
      <c r="M89" s="44" t="str">
        <f t="shared" si="28"/>
        <v/>
      </c>
      <c r="N89" s="126"/>
      <c r="O89" s="113"/>
      <c r="P89" s="113"/>
      <c r="Q89" s="3"/>
      <c r="R89" s="113"/>
      <c r="S89" s="113"/>
      <c r="X89" s="3"/>
      <c r="Y89" s="3"/>
      <c r="Z89" s="3"/>
      <c r="AA89" s="3"/>
      <c r="AB89" s="1"/>
      <c r="AC89" s="3"/>
      <c r="AD89" s="3"/>
      <c r="AE89" s="3"/>
      <c r="AF89" s="3"/>
    </row>
    <row r="90" spans="2:34" ht="12" customHeight="1" thickBot="1" x14ac:dyDescent="0.25">
      <c r="B90" s="83"/>
      <c r="C90" s="84"/>
      <c r="D90" s="87"/>
      <c r="E90" s="24">
        <v>10</v>
      </c>
      <c r="F90" s="103"/>
      <c r="G90" s="41" t="str">
        <f t="shared" si="25"/>
        <v/>
      </c>
      <c r="H90" s="106"/>
      <c r="I90" s="138" t="str">
        <f t="shared" si="26"/>
        <v/>
      </c>
      <c r="J90" s="120"/>
      <c r="K90" s="135"/>
      <c r="L90" s="135" t="str">
        <f t="shared" si="27"/>
        <v/>
      </c>
      <c r="M90" s="43" t="str">
        <f t="shared" si="28"/>
        <v/>
      </c>
      <c r="N90" s="125"/>
      <c r="O90" s="113"/>
      <c r="P90" s="113"/>
      <c r="Q90" s="3"/>
      <c r="R90" s="113"/>
      <c r="S90" s="113"/>
      <c r="X90" s="3"/>
      <c r="Y90" s="3"/>
      <c r="Z90" s="3"/>
      <c r="AA90" s="3"/>
      <c r="AB90" s="1"/>
      <c r="AC90" s="3"/>
      <c r="AD90" s="3"/>
      <c r="AE90" s="3"/>
      <c r="AF90" s="3"/>
    </row>
    <row r="91" spans="2:34" ht="12" customHeight="1" x14ac:dyDescent="0.2">
      <c r="B91" s="30"/>
      <c r="C91" s="30"/>
      <c r="D91" s="30"/>
      <c r="E91" s="115"/>
      <c r="F91" s="117"/>
      <c r="G91" s="117"/>
      <c r="H91" s="117"/>
      <c r="I91" s="52"/>
      <c r="J91" s="53"/>
      <c r="K91" s="52"/>
      <c r="L91" s="52"/>
      <c r="M91" s="52"/>
      <c r="N91" s="113"/>
      <c r="O91" s="113"/>
      <c r="P91" s="113"/>
      <c r="Q91" s="113"/>
      <c r="R91" s="113"/>
      <c r="S91" s="113"/>
      <c r="T91" s="113"/>
      <c r="Y91" s="3"/>
      <c r="Z91" s="3"/>
      <c r="AA91" s="1"/>
      <c r="AB91" s="3"/>
    </row>
    <row r="92" spans="2:34" ht="12" customHeight="1" x14ac:dyDescent="0.2"/>
    <row r="93" spans="2:34" ht="15" customHeight="1" thickBot="1" x14ac:dyDescent="0.25">
      <c r="B93" s="50" t="s">
        <v>23</v>
      </c>
      <c r="C93" s="7"/>
      <c r="D93" s="3"/>
      <c r="E93" s="14"/>
      <c r="F93" s="14"/>
      <c r="G93" s="14"/>
      <c r="H93" s="14"/>
      <c r="I93" s="14"/>
      <c r="J93" s="14"/>
      <c r="K93" s="14"/>
      <c r="L93" s="72"/>
      <c r="M93" s="72"/>
      <c r="N93" s="14"/>
      <c r="O93" s="14"/>
      <c r="P93" s="72"/>
      <c r="Q93" s="72"/>
      <c r="R93" s="72"/>
      <c r="S93" s="14"/>
      <c r="T93" s="14"/>
      <c r="U93" s="14"/>
      <c r="Z93" s="3"/>
      <c r="AA93" s="3"/>
      <c r="AB93" s="3"/>
      <c r="AC93" s="3"/>
      <c r="AD93" s="3"/>
      <c r="AE93" s="3"/>
    </row>
    <row r="94" spans="2:34" ht="45" customHeight="1" x14ac:dyDescent="0.2">
      <c r="B94" s="88"/>
      <c r="C94" s="89"/>
      <c r="D94" s="90"/>
      <c r="E94" s="29"/>
      <c r="F94" s="12" t="s">
        <v>34</v>
      </c>
      <c r="G94" s="12" t="s">
        <v>35</v>
      </c>
      <c r="H94" s="12" t="s">
        <v>36</v>
      </c>
      <c r="I94" s="15" t="s">
        <v>59</v>
      </c>
      <c r="J94" s="22" t="s">
        <v>49</v>
      </c>
      <c r="K94" s="73" t="s">
        <v>28</v>
      </c>
      <c r="L94" s="49" t="s">
        <v>26</v>
      </c>
      <c r="M94" s="73" t="s">
        <v>33</v>
      </c>
      <c r="N94" s="73" t="s">
        <v>43</v>
      </c>
      <c r="O94" s="73" t="s">
        <v>44</v>
      </c>
      <c r="P94" s="38" t="s">
        <v>52</v>
      </c>
      <c r="Q94" s="25"/>
      <c r="R94" s="10"/>
      <c r="S94" s="10"/>
      <c r="T94" s="10"/>
      <c r="U94" s="10"/>
      <c r="Z94" s="3"/>
      <c r="AA94" s="3"/>
      <c r="AB94" s="3"/>
      <c r="AC94" s="3"/>
      <c r="AD94" s="33"/>
      <c r="AE94" s="3"/>
      <c r="AF94" s="3"/>
      <c r="AG94" s="3"/>
      <c r="AH94" s="3"/>
    </row>
    <row r="95" spans="2:34" ht="12" customHeight="1" x14ac:dyDescent="0.2">
      <c r="B95" s="81"/>
      <c r="C95" s="82"/>
      <c r="D95" s="91"/>
      <c r="E95" s="23">
        <v>1</v>
      </c>
      <c r="F95" s="105"/>
      <c r="G95" s="105"/>
      <c r="H95" s="105"/>
      <c r="I95" s="40" t="str">
        <f>IF(OR(,F95=0,G95=0,H95=0,F95&gt;1.5,G95&gt;5,H95&gt;200),"",(((3.297*H95+(1.971*G95+4.663))*F95+(1.401*G95+0.684)*H95+(1.214*G95-0.834))))</f>
        <v/>
      </c>
      <c r="J95" s="104"/>
      <c r="K95" s="105"/>
      <c r="L95" s="142" t="str">
        <f t="shared" ref="L95:L104" si="29">IF(G95="","",30)</f>
        <v/>
      </c>
      <c r="M95" s="99"/>
      <c r="N95" s="139"/>
      <c r="O95" s="130" t="str">
        <f t="shared" ref="O95:O104" si="30">IF(G95="","",(F95*G95*H95)*L95/100)</f>
        <v/>
      </c>
      <c r="P95" s="42" t="str">
        <f t="shared" ref="P95:P104" si="31">IF(G95="","",(N95+O95)*M95)</f>
        <v/>
      </c>
      <c r="Q95" s="26"/>
      <c r="R95" s="9"/>
      <c r="S95" s="3"/>
      <c r="T95" s="9"/>
      <c r="U95" s="9"/>
      <c r="Z95" s="3"/>
      <c r="AA95" s="3"/>
      <c r="AB95" s="3"/>
      <c r="AC95" s="3"/>
      <c r="AD95" s="1"/>
      <c r="AE95" s="3"/>
      <c r="AF95" s="3"/>
      <c r="AG95" s="3"/>
      <c r="AH95" s="3"/>
    </row>
    <row r="96" spans="2:34" ht="12" customHeight="1" x14ac:dyDescent="0.2">
      <c r="B96" s="81"/>
      <c r="C96" s="82"/>
      <c r="D96" s="91"/>
      <c r="E96" s="23">
        <v>2</v>
      </c>
      <c r="F96" s="105"/>
      <c r="G96" s="105"/>
      <c r="H96" s="105"/>
      <c r="I96" s="40" t="str">
        <f>IF(OR(,F96=0,G96=0,H96=0,F96&gt;1.5,G96&gt;5,H96&gt;200),"",(((3.297*H96+(1.971*G96+4.663))*F96+(1.401*G96+0.684)*H96+(1.214*G96-0.834))))</f>
        <v/>
      </c>
      <c r="J96" s="104"/>
      <c r="K96" s="105"/>
      <c r="L96" s="142" t="str">
        <f t="shared" si="29"/>
        <v/>
      </c>
      <c r="M96" s="99"/>
      <c r="N96" s="130"/>
      <c r="O96" s="130" t="str">
        <f t="shared" si="30"/>
        <v/>
      </c>
      <c r="P96" s="42" t="str">
        <f t="shared" si="31"/>
        <v/>
      </c>
      <c r="Q96" s="26"/>
      <c r="R96" s="9"/>
      <c r="S96" s="3"/>
      <c r="T96" s="9"/>
      <c r="U96" s="9"/>
      <c r="Z96" s="3"/>
      <c r="AA96" s="3"/>
      <c r="AB96" s="3"/>
      <c r="AC96" s="3"/>
      <c r="AD96" s="1"/>
      <c r="AE96" s="3"/>
      <c r="AF96" s="3"/>
      <c r="AG96" s="3"/>
      <c r="AH96" s="3"/>
    </row>
    <row r="97" spans="2:83" ht="12" customHeight="1" x14ac:dyDescent="0.2">
      <c r="B97" s="81"/>
      <c r="C97" s="82"/>
      <c r="D97" s="91"/>
      <c r="E97" s="23">
        <v>3</v>
      </c>
      <c r="F97" s="105"/>
      <c r="G97" s="105"/>
      <c r="H97" s="105"/>
      <c r="I97" s="40" t="str">
        <f>IF(OR(,F97=0,G97=0,H97=0,F97&gt;1.5,G97&gt;5,H97&gt;200),"",(((3.297*H97+(1.971*G97+4.663))*F97+(1.401*G97+0.684)*H97+(1.214*G97-0.834))))</f>
        <v/>
      </c>
      <c r="J97" s="104"/>
      <c r="K97" s="105"/>
      <c r="L97" s="142" t="str">
        <f t="shared" si="29"/>
        <v/>
      </c>
      <c r="M97" s="99"/>
      <c r="N97" s="130"/>
      <c r="O97" s="130" t="str">
        <f t="shared" si="30"/>
        <v/>
      </c>
      <c r="P97" s="42" t="str">
        <f t="shared" si="31"/>
        <v/>
      </c>
      <c r="Q97" s="26"/>
      <c r="R97" s="9"/>
      <c r="S97" s="3"/>
      <c r="T97" s="9"/>
      <c r="U97" s="9"/>
      <c r="Z97" s="3"/>
      <c r="AA97" s="3"/>
      <c r="AB97" s="3"/>
      <c r="AC97" s="3"/>
      <c r="AD97" s="1"/>
      <c r="AE97" s="3"/>
      <c r="AF97" s="3"/>
      <c r="AG97" s="3"/>
      <c r="AH97" s="3"/>
    </row>
    <row r="98" spans="2:83" ht="12" customHeight="1" x14ac:dyDescent="0.2">
      <c r="B98" s="81"/>
      <c r="C98" s="82"/>
      <c r="D98" s="91"/>
      <c r="E98" s="23">
        <v>4</v>
      </c>
      <c r="F98" s="105"/>
      <c r="G98" s="105"/>
      <c r="H98" s="105"/>
      <c r="I98" s="40" t="str">
        <f t="shared" ref="I98:I104" si="32">IF(OR(,F98=0,G98=0,H98=0,F98&gt;1.5,G98&gt;5,H98&gt;200),"",(((3.297*H98+(1.971*G98+4.663))*F98+(1.401*G98+0.684)*H98+(1.214*G98-0.834))))</f>
        <v/>
      </c>
      <c r="J98" s="104"/>
      <c r="K98" s="105"/>
      <c r="L98" s="142" t="str">
        <f t="shared" si="29"/>
        <v/>
      </c>
      <c r="M98" s="99"/>
      <c r="N98" s="140"/>
      <c r="O98" s="130" t="str">
        <f t="shared" si="30"/>
        <v/>
      </c>
      <c r="P98" s="42" t="str">
        <f t="shared" si="31"/>
        <v/>
      </c>
      <c r="Q98" s="26"/>
      <c r="R98" s="9"/>
      <c r="S98" s="3"/>
      <c r="T98" s="9"/>
      <c r="U98" s="9"/>
      <c r="Z98" s="3"/>
      <c r="AA98" s="3"/>
      <c r="AB98" s="3"/>
      <c r="AC98" s="3"/>
      <c r="AD98" s="1"/>
      <c r="AE98" s="3"/>
      <c r="AF98" s="3"/>
      <c r="AG98" s="3"/>
      <c r="AH98" s="3"/>
    </row>
    <row r="99" spans="2:83" ht="12" customHeight="1" x14ac:dyDescent="0.2">
      <c r="B99" s="81"/>
      <c r="C99" s="82"/>
      <c r="D99" s="91"/>
      <c r="E99" s="23">
        <v>5</v>
      </c>
      <c r="F99" s="105"/>
      <c r="G99" s="105"/>
      <c r="H99" s="105"/>
      <c r="I99" s="40" t="str">
        <f t="shared" si="32"/>
        <v/>
      </c>
      <c r="J99" s="104"/>
      <c r="K99" s="105"/>
      <c r="L99" s="142" t="str">
        <f t="shared" si="29"/>
        <v/>
      </c>
      <c r="M99" s="99"/>
      <c r="N99" s="140"/>
      <c r="O99" s="130" t="str">
        <f t="shared" si="30"/>
        <v/>
      </c>
      <c r="P99" s="42" t="str">
        <f t="shared" si="31"/>
        <v/>
      </c>
      <c r="Q99" s="26"/>
      <c r="R99" s="9"/>
      <c r="S99" s="3"/>
      <c r="T99" s="9"/>
      <c r="U99" s="9"/>
      <c r="Z99" s="3"/>
      <c r="AA99" s="3"/>
      <c r="AB99" s="3"/>
      <c r="AC99" s="3"/>
      <c r="AD99" s="1"/>
      <c r="AE99" s="3"/>
      <c r="AF99" s="3"/>
      <c r="AG99" s="3"/>
      <c r="AH99" s="3"/>
    </row>
    <row r="100" spans="2:83" ht="12" customHeight="1" x14ac:dyDescent="0.2">
      <c r="B100" s="81"/>
      <c r="C100" s="82"/>
      <c r="D100" s="91"/>
      <c r="E100" s="23">
        <v>6</v>
      </c>
      <c r="F100" s="105"/>
      <c r="G100" s="105"/>
      <c r="H100" s="105"/>
      <c r="I100" s="40" t="str">
        <f t="shared" si="32"/>
        <v/>
      </c>
      <c r="J100" s="104"/>
      <c r="K100" s="105"/>
      <c r="L100" s="142" t="str">
        <f t="shared" si="29"/>
        <v/>
      </c>
      <c r="M100" s="99"/>
      <c r="N100" s="140"/>
      <c r="O100" s="130" t="str">
        <f t="shared" si="30"/>
        <v/>
      </c>
      <c r="P100" s="42" t="str">
        <f t="shared" si="31"/>
        <v/>
      </c>
      <c r="Q100" s="26"/>
      <c r="R100" s="9"/>
      <c r="S100" s="3"/>
      <c r="T100" s="9"/>
      <c r="U100" s="9"/>
      <c r="Z100" s="3"/>
      <c r="AA100" s="3"/>
      <c r="AB100" s="3"/>
      <c r="AC100" s="3"/>
      <c r="AD100" s="1"/>
      <c r="AE100" s="3"/>
      <c r="AF100" s="3"/>
      <c r="AG100" s="3"/>
      <c r="AH100" s="3"/>
    </row>
    <row r="101" spans="2:83" ht="12" customHeight="1" x14ac:dyDescent="0.2">
      <c r="B101" s="81"/>
      <c r="C101" s="82"/>
      <c r="D101" s="91"/>
      <c r="E101" s="23">
        <v>7</v>
      </c>
      <c r="F101" s="105"/>
      <c r="G101" s="105"/>
      <c r="H101" s="105"/>
      <c r="I101" s="40" t="str">
        <f t="shared" si="32"/>
        <v/>
      </c>
      <c r="J101" s="104"/>
      <c r="K101" s="105"/>
      <c r="L101" s="142" t="str">
        <f t="shared" si="29"/>
        <v/>
      </c>
      <c r="M101" s="99"/>
      <c r="N101" s="140"/>
      <c r="O101" s="130" t="str">
        <f t="shared" si="30"/>
        <v/>
      </c>
      <c r="P101" s="42" t="str">
        <f t="shared" si="31"/>
        <v/>
      </c>
      <c r="Q101" s="26"/>
      <c r="R101" s="9"/>
      <c r="S101" s="3"/>
      <c r="T101" s="9"/>
      <c r="U101" s="9"/>
      <c r="Z101" s="3"/>
      <c r="AA101" s="3"/>
      <c r="AB101" s="3"/>
      <c r="AC101" s="3"/>
      <c r="AD101" s="1"/>
      <c r="AE101" s="3"/>
      <c r="AF101" s="3"/>
      <c r="AG101" s="3"/>
      <c r="AH101" s="3"/>
    </row>
    <row r="102" spans="2:83" ht="12" customHeight="1" x14ac:dyDescent="0.2">
      <c r="B102" s="81"/>
      <c r="C102" s="82"/>
      <c r="D102" s="91"/>
      <c r="E102" s="23">
        <v>8</v>
      </c>
      <c r="F102" s="105"/>
      <c r="G102" s="105"/>
      <c r="H102" s="105"/>
      <c r="I102" s="40" t="str">
        <f t="shared" si="32"/>
        <v/>
      </c>
      <c r="J102" s="104"/>
      <c r="K102" s="105"/>
      <c r="L102" s="142" t="str">
        <f t="shared" si="29"/>
        <v/>
      </c>
      <c r="M102" s="99"/>
      <c r="N102" s="140"/>
      <c r="O102" s="130" t="str">
        <f t="shared" si="30"/>
        <v/>
      </c>
      <c r="P102" s="42" t="str">
        <f t="shared" si="31"/>
        <v/>
      </c>
      <c r="Q102" s="26"/>
      <c r="R102" s="9"/>
      <c r="S102" s="3"/>
      <c r="T102" s="9"/>
      <c r="U102" s="9"/>
      <c r="Z102" s="3"/>
      <c r="AA102" s="3"/>
      <c r="AB102" s="3"/>
      <c r="AC102" s="3"/>
      <c r="AD102" s="1"/>
      <c r="AE102" s="3"/>
      <c r="AF102" s="3"/>
      <c r="AG102" s="3"/>
      <c r="AH102" s="3"/>
    </row>
    <row r="103" spans="2:83" ht="12" customHeight="1" x14ac:dyDescent="0.2">
      <c r="B103" s="81"/>
      <c r="C103" s="82"/>
      <c r="D103" s="91"/>
      <c r="E103" s="23">
        <v>9</v>
      </c>
      <c r="F103" s="105"/>
      <c r="G103" s="105"/>
      <c r="H103" s="105"/>
      <c r="I103" s="40" t="str">
        <f t="shared" si="32"/>
        <v/>
      </c>
      <c r="J103" s="104"/>
      <c r="K103" s="105"/>
      <c r="L103" s="142" t="str">
        <f t="shared" si="29"/>
        <v/>
      </c>
      <c r="M103" s="99"/>
      <c r="N103" s="140"/>
      <c r="O103" s="130" t="str">
        <f t="shared" si="30"/>
        <v/>
      </c>
      <c r="P103" s="42" t="str">
        <f t="shared" si="31"/>
        <v/>
      </c>
      <c r="Q103" s="26"/>
      <c r="R103" s="9"/>
      <c r="S103" s="3"/>
      <c r="T103" s="9"/>
      <c r="U103" s="9"/>
      <c r="Z103" s="3"/>
      <c r="AA103" s="3"/>
      <c r="AB103" s="3"/>
      <c r="AC103" s="3"/>
      <c r="AD103" s="1"/>
      <c r="AE103" s="3"/>
      <c r="AF103" s="3"/>
      <c r="AG103" s="3"/>
      <c r="AH103" s="3"/>
    </row>
    <row r="104" spans="2:83" ht="12" customHeight="1" thickBot="1" x14ac:dyDescent="0.25">
      <c r="B104" s="83"/>
      <c r="C104" s="84"/>
      <c r="D104" s="92"/>
      <c r="E104" s="24">
        <v>10</v>
      </c>
      <c r="F104" s="107"/>
      <c r="G104" s="107"/>
      <c r="H104" s="107"/>
      <c r="I104" s="43" t="str">
        <f t="shared" si="32"/>
        <v/>
      </c>
      <c r="J104" s="106"/>
      <c r="K104" s="107"/>
      <c r="L104" s="143" t="str">
        <f t="shared" si="29"/>
        <v/>
      </c>
      <c r="M104" s="112"/>
      <c r="N104" s="141"/>
      <c r="O104" s="135" t="str">
        <f t="shared" si="30"/>
        <v/>
      </c>
      <c r="P104" s="41" t="str">
        <f t="shared" si="31"/>
        <v/>
      </c>
      <c r="Q104" s="26"/>
      <c r="R104" s="9"/>
      <c r="S104" s="3"/>
      <c r="T104" s="9"/>
      <c r="U104" s="9"/>
      <c r="Z104" s="3"/>
      <c r="AA104" s="3"/>
      <c r="AB104" s="3"/>
      <c r="AC104" s="3"/>
      <c r="AD104" s="1"/>
      <c r="AE104" s="3"/>
      <c r="AF104" s="3"/>
      <c r="AG104" s="3"/>
      <c r="AH104" s="3"/>
    </row>
    <row r="105" spans="2:83" ht="12" customHeight="1" x14ac:dyDescent="0.2">
      <c r="B105" s="30"/>
      <c r="C105" s="30"/>
      <c r="D105" s="30"/>
      <c r="E105" s="16"/>
      <c r="F105" s="11"/>
      <c r="G105" s="11"/>
      <c r="H105" s="11"/>
      <c r="I105" s="52"/>
      <c r="J105" s="53"/>
      <c r="K105" s="52"/>
      <c r="L105" s="52"/>
      <c r="M105" s="52"/>
      <c r="N105" s="9"/>
      <c r="O105" s="9"/>
      <c r="P105" s="70"/>
      <c r="Q105" s="70"/>
      <c r="R105" s="70"/>
      <c r="S105" s="9"/>
      <c r="T105" s="9"/>
      <c r="Y105" s="3"/>
      <c r="Z105" s="3"/>
      <c r="AA105" s="1"/>
      <c r="AB105" s="3"/>
    </row>
    <row r="106" spans="2:83" ht="12" customHeight="1" x14ac:dyDescent="0.2"/>
    <row r="107" spans="2:83" ht="15" customHeight="1" thickBot="1" x14ac:dyDescent="0.25">
      <c r="B107" s="55" t="s">
        <v>39</v>
      </c>
      <c r="C107" s="7"/>
      <c r="E107" s="1"/>
      <c r="F107" s="1"/>
      <c r="G107" s="16"/>
      <c r="H107" s="16"/>
      <c r="I107" s="16"/>
      <c r="J107" s="30"/>
    </row>
    <row r="108" spans="2:83" ht="43.2" x14ac:dyDescent="0.2">
      <c r="B108" s="88"/>
      <c r="C108" s="89"/>
      <c r="D108" s="80"/>
      <c r="E108" s="21"/>
      <c r="F108" s="12" t="s">
        <v>71</v>
      </c>
      <c r="G108" s="12" t="s">
        <v>72</v>
      </c>
      <c r="H108" s="66" t="s">
        <v>63</v>
      </c>
      <c r="I108" s="15" t="s">
        <v>62</v>
      </c>
      <c r="J108" s="22" t="s">
        <v>50</v>
      </c>
      <c r="K108" s="73" t="s">
        <v>65</v>
      </c>
      <c r="L108" s="73" t="s">
        <v>66</v>
      </c>
      <c r="M108" s="49" t="s">
        <v>26</v>
      </c>
      <c r="N108" s="73" t="s">
        <v>33</v>
      </c>
      <c r="O108" s="73" t="s">
        <v>43</v>
      </c>
      <c r="P108" s="73" t="s">
        <v>44</v>
      </c>
      <c r="Q108" s="38" t="s">
        <v>52</v>
      </c>
      <c r="S108" s="33"/>
      <c r="T108" s="33"/>
      <c r="U108" s="10"/>
      <c r="V108" s="10"/>
      <c r="W108" s="10"/>
      <c r="X108" s="10"/>
      <c r="Y108" s="10"/>
      <c r="Z108" s="10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O108" s="3"/>
      <c r="AP108" s="28"/>
      <c r="AQ108" s="28" t="s">
        <v>2</v>
      </c>
      <c r="AR108" s="1">
        <v>5</v>
      </c>
      <c r="AS108" s="1">
        <v>10</v>
      </c>
      <c r="AT108" s="1">
        <v>20</v>
      </c>
      <c r="AU108" s="1">
        <v>30</v>
      </c>
      <c r="AV108" s="1">
        <v>40</v>
      </c>
      <c r="AW108" s="1">
        <v>50</v>
      </c>
      <c r="AX108" s="1"/>
      <c r="AY108" s="28" t="s">
        <v>2</v>
      </c>
      <c r="AZ108" s="1">
        <v>5</v>
      </c>
      <c r="BA108" s="1">
        <v>10</v>
      </c>
      <c r="BB108" s="1">
        <v>20</v>
      </c>
      <c r="BC108" s="1">
        <v>30</v>
      </c>
      <c r="BD108" s="1">
        <v>40</v>
      </c>
      <c r="BE108" s="1">
        <v>50</v>
      </c>
      <c r="BF108" s="1"/>
      <c r="BG108" s="28" t="s">
        <v>2</v>
      </c>
      <c r="BH108" s="1">
        <v>5</v>
      </c>
      <c r="BI108" s="1">
        <v>10</v>
      </c>
      <c r="BJ108" s="1">
        <v>20</v>
      </c>
      <c r="BK108" s="1">
        <v>30</v>
      </c>
      <c r="BL108" s="1">
        <v>40</v>
      </c>
      <c r="BM108" s="1">
        <v>50</v>
      </c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28"/>
      <c r="BY108" s="28"/>
    </row>
    <row r="109" spans="2:83" ht="12" customHeight="1" x14ac:dyDescent="0.2">
      <c r="B109" s="81"/>
      <c r="C109" s="82"/>
      <c r="D109" s="82"/>
      <c r="E109" s="23">
        <v>1</v>
      </c>
      <c r="F109" s="105"/>
      <c r="G109" s="105"/>
      <c r="H109" s="105"/>
      <c r="I109" s="67" t="str">
        <f t="shared" ref="I109:I118" si="33">IF(AND(G109&gt;=5,G109&lt;10),(BH109+(BI109-BH109)*(G109-$BH$108)/($BI$108-$BH$108)),IF(AND(G109&gt;=10,G109&lt;20),(BI109+(BJ109-BI109)*(G109-$BI$108)/($BJ$108-$BI$108)),IF(AND(G109&gt;=20,G109&lt;30),(BJ109+(BK109-BJ109)*(G109-$BJ$108)/($BK$108-$BJ$108)),IF(AND(G109&gt;=30,G109&lt;40),(BK109+(BL109-BK109)*(G109-$BK$108)/($BL$108-$BK$108)),IF(AND(G109&gt;=40,G109&lt;=50),(BL109+(BM109-BK109)*(G109-$BL$108)/($BM$108-$BL$108)),"")))))</f>
        <v/>
      </c>
      <c r="J109" s="104"/>
      <c r="K109" s="108"/>
      <c r="L109" s="108"/>
      <c r="M109" s="142" t="str">
        <f t="shared" ref="M109:M118" si="34">IF(G109="","",30)</f>
        <v/>
      </c>
      <c r="N109" s="110"/>
      <c r="O109" s="134" t="str">
        <f t="shared" ref="O109:O118" si="35">IF(G109="","",(K109*L109*J109))</f>
        <v/>
      </c>
      <c r="P109" s="134" t="str">
        <f t="shared" ref="P109:P118" si="36">IF(G109="","",((G109*H109*F109-O109)*M109/100))</f>
        <v/>
      </c>
      <c r="Q109" s="75" t="str">
        <f t="shared" ref="Q109:Q118" si="37">IF(G109="","",(O109+P109)*N109)</f>
        <v/>
      </c>
      <c r="S109" s="3"/>
      <c r="T109" s="3"/>
      <c r="U109" s="9"/>
      <c r="V109" s="9"/>
      <c r="W109" s="9"/>
      <c r="X109" s="9"/>
      <c r="Y109" s="3"/>
      <c r="Z109" s="9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O109" s="3"/>
      <c r="AP109" s="1"/>
      <c r="AQ109" s="1" t="s">
        <v>3</v>
      </c>
      <c r="AR109" s="1" t="e">
        <f t="shared" ref="AR109:AR118" si="38">8.83*(H109/$AR$108)^-0.461</f>
        <v>#DIV/0!</v>
      </c>
      <c r="AS109" s="1" t="e">
        <f t="shared" ref="AS109:AS118" si="39">7.88*(H109/$AS$108)^-0.446</f>
        <v>#DIV/0!</v>
      </c>
      <c r="AT109" s="1" t="e">
        <f t="shared" ref="AT109:AT118" si="40">7.06*(H109/$AT$108)^-0.452</f>
        <v>#DIV/0!</v>
      </c>
      <c r="AU109" s="1" t="e">
        <f t="shared" ref="AU109:AU118" si="41">6.43*(H109/$AU$108)^-0.444</f>
        <v>#DIV/0!</v>
      </c>
      <c r="AV109" s="1" t="e">
        <f t="shared" ref="AV109:AV118" si="42">5.97*(H109/$AV$108)^-0.44</f>
        <v>#DIV/0!</v>
      </c>
      <c r="AW109" s="1" t="e">
        <f t="shared" ref="AW109:AW118" si="43">5.62*(H109/$AW$108)^-0.442</f>
        <v>#DIV/0!</v>
      </c>
      <c r="AX109" s="1"/>
      <c r="AY109" s="1" t="s">
        <v>4</v>
      </c>
      <c r="AZ109" s="61">
        <v>7.03</v>
      </c>
      <c r="BA109" s="61">
        <v>14</v>
      </c>
      <c r="BB109" s="61">
        <v>27.06</v>
      </c>
      <c r="BC109" s="61">
        <v>39.75</v>
      </c>
      <c r="BD109" s="61">
        <v>52.25</v>
      </c>
      <c r="BE109" s="61">
        <v>64.680000000000007</v>
      </c>
      <c r="BF109" s="1"/>
      <c r="BG109" s="1" t="s">
        <v>40</v>
      </c>
      <c r="BH109" s="63" t="e">
        <f>(AR109*$F$109+AZ109)*$H$109</f>
        <v>#DIV/0!</v>
      </c>
      <c r="BI109" s="63" t="e">
        <f t="shared" ref="BI109:BM109" si="44">(AS109*$F$109+BA109)*$H$109</f>
        <v>#DIV/0!</v>
      </c>
      <c r="BJ109" s="63" t="e">
        <f t="shared" si="44"/>
        <v>#DIV/0!</v>
      </c>
      <c r="BK109" s="63" t="e">
        <f t="shared" si="44"/>
        <v>#DIV/0!</v>
      </c>
      <c r="BL109" s="63" t="e">
        <f t="shared" si="44"/>
        <v>#DIV/0!</v>
      </c>
      <c r="BM109" s="63" t="e">
        <f t="shared" si="44"/>
        <v>#DIV/0!</v>
      </c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>
        <f t="shared" ref="BX109:BX118" si="45">IFERROR(H109/G109,0)</f>
        <v>0</v>
      </c>
      <c r="BY109" s="59" t="s">
        <v>3</v>
      </c>
      <c r="BZ109" s="5" t="s">
        <v>13</v>
      </c>
      <c r="CA109" s="5" t="s">
        <v>14</v>
      </c>
      <c r="CB109" s="5" t="s">
        <v>15</v>
      </c>
      <c r="CC109" s="5" t="s">
        <v>16</v>
      </c>
      <c r="CD109" s="5" t="s">
        <v>17</v>
      </c>
      <c r="CE109" s="5" t="s">
        <v>18</v>
      </c>
    </row>
    <row r="110" spans="2:83" ht="12" customHeight="1" x14ac:dyDescent="0.2">
      <c r="B110" s="81"/>
      <c r="C110" s="82"/>
      <c r="D110" s="82"/>
      <c r="E110" s="23">
        <v>2</v>
      </c>
      <c r="F110" s="105"/>
      <c r="G110" s="105"/>
      <c r="H110" s="105"/>
      <c r="I110" s="67" t="str">
        <f t="shared" si="33"/>
        <v/>
      </c>
      <c r="J110" s="104"/>
      <c r="K110" s="108"/>
      <c r="L110" s="108"/>
      <c r="M110" s="142" t="str">
        <f t="shared" si="34"/>
        <v/>
      </c>
      <c r="N110" s="110"/>
      <c r="O110" s="130" t="str">
        <f t="shared" si="35"/>
        <v/>
      </c>
      <c r="P110" s="130" t="str">
        <f t="shared" si="36"/>
        <v/>
      </c>
      <c r="Q110" s="44" t="str">
        <f t="shared" si="37"/>
        <v/>
      </c>
      <c r="S110" s="3"/>
      <c r="T110" s="3"/>
      <c r="U110" s="9"/>
      <c r="V110" s="9"/>
      <c r="W110" s="9"/>
      <c r="X110" s="9"/>
      <c r="Y110" s="3"/>
      <c r="Z110" s="9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O110" s="3"/>
      <c r="AP110" s="1"/>
      <c r="AQ110" s="1"/>
      <c r="AR110" s="1" t="e">
        <f t="shared" si="38"/>
        <v>#DIV/0!</v>
      </c>
      <c r="AS110" s="1" t="e">
        <f t="shared" si="39"/>
        <v>#DIV/0!</v>
      </c>
      <c r="AT110" s="1" t="e">
        <f t="shared" si="40"/>
        <v>#DIV/0!</v>
      </c>
      <c r="AU110" s="1" t="e">
        <f t="shared" si="41"/>
        <v>#DIV/0!</v>
      </c>
      <c r="AV110" s="1" t="e">
        <f t="shared" si="42"/>
        <v>#DIV/0!</v>
      </c>
      <c r="AW110" s="1" t="e">
        <f t="shared" si="43"/>
        <v>#DIV/0!</v>
      </c>
      <c r="AX110" s="1"/>
      <c r="AY110" s="1"/>
      <c r="AZ110" s="61">
        <v>7.03</v>
      </c>
      <c r="BA110" s="61">
        <v>14</v>
      </c>
      <c r="BB110" s="61">
        <v>27.06</v>
      </c>
      <c r="BC110" s="61">
        <v>39.75</v>
      </c>
      <c r="BD110" s="61">
        <v>52.25</v>
      </c>
      <c r="BE110" s="61">
        <v>64.680000000000007</v>
      </c>
      <c r="BF110" s="1"/>
      <c r="BG110" s="1"/>
      <c r="BH110" s="63" t="e">
        <f>(AR110*$F$110+AZ110)*$H$110</f>
        <v>#DIV/0!</v>
      </c>
      <c r="BI110" s="63" t="e">
        <f t="shared" ref="BI110:BM110" si="46">(AS110*$F$110+BA110)*$H$110</f>
        <v>#DIV/0!</v>
      </c>
      <c r="BJ110" s="63" t="e">
        <f t="shared" si="46"/>
        <v>#DIV/0!</v>
      </c>
      <c r="BK110" s="63" t="e">
        <f t="shared" si="46"/>
        <v>#DIV/0!</v>
      </c>
      <c r="BL110" s="63" t="e">
        <f t="shared" si="46"/>
        <v>#DIV/0!</v>
      </c>
      <c r="BM110" s="63" t="e">
        <f t="shared" si="46"/>
        <v>#DIV/0!</v>
      </c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>
        <f t="shared" si="45"/>
        <v>0</v>
      </c>
      <c r="BY110" s="59" t="s">
        <v>5</v>
      </c>
      <c r="BZ110" s="5">
        <v>8.83</v>
      </c>
      <c r="CA110" s="5">
        <v>7.88</v>
      </c>
      <c r="CB110" s="5">
        <v>7.06</v>
      </c>
      <c r="CC110" s="5">
        <v>6.43</v>
      </c>
      <c r="CD110" s="5">
        <v>5.97</v>
      </c>
      <c r="CE110" s="5">
        <v>5.62</v>
      </c>
    </row>
    <row r="111" spans="2:83" ht="12" customHeight="1" x14ac:dyDescent="0.2">
      <c r="B111" s="81"/>
      <c r="C111" s="82"/>
      <c r="D111" s="82"/>
      <c r="E111" s="23">
        <v>3</v>
      </c>
      <c r="F111" s="105"/>
      <c r="G111" s="105"/>
      <c r="H111" s="105"/>
      <c r="I111" s="67" t="str">
        <f t="shared" si="33"/>
        <v/>
      </c>
      <c r="J111" s="104"/>
      <c r="K111" s="108"/>
      <c r="L111" s="108"/>
      <c r="M111" s="142" t="str">
        <f t="shared" si="34"/>
        <v/>
      </c>
      <c r="N111" s="110"/>
      <c r="O111" s="130" t="str">
        <f t="shared" si="35"/>
        <v/>
      </c>
      <c r="P111" s="130" t="str">
        <f t="shared" si="36"/>
        <v/>
      </c>
      <c r="Q111" s="44" t="str">
        <f t="shared" si="37"/>
        <v/>
      </c>
      <c r="S111" s="3"/>
      <c r="T111" s="3"/>
      <c r="U111" s="9"/>
      <c r="V111" s="9"/>
      <c r="W111" s="9"/>
      <c r="X111" s="9"/>
      <c r="Y111" s="3"/>
      <c r="Z111" s="9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O111" s="3"/>
      <c r="AP111" s="1"/>
      <c r="AQ111" s="1"/>
      <c r="AR111" s="1" t="e">
        <f t="shared" si="38"/>
        <v>#DIV/0!</v>
      </c>
      <c r="AS111" s="1" t="e">
        <f t="shared" si="39"/>
        <v>#DIV/0!</v>
      </c>
      <c r="AT111" s="1" t="e">
        <f t="shared" si="40"/>
        <v>#DIV/0!</v>
      </c>
      <c r="AU111" s="1" t="e">
        <f t="shared" si="41"/>
        <v>#DIV/0!</v>
      </c>
      <c r="AV111" s="1" t="e">
        <f t="shared" si="42"/>
        <v>#DIV/0!</v>
      </c>
      <c r="AW111" s="1" t="e">
        <f t="shared" si="43"/>
        <v>#DIV/0!</v>
      </c>
      <c r="AX111" s="1"/>
      <c r="AY111" s="1"/>
      <c r="AZ111" s="61">
        <v>7.03</v>
      </c>
      <c r="BA111" s="61">
        <v>14</v>
      </c>
      <c r="BB111" s="61">
        <v>27.06</v>
      </c>
      <c r="BC111" s="61">
        <v>39.75</v>
      </c>
      <c r="BD111" s="61">
        <v>52.25</v>
      </c>
      <c r="BE111" s="61">
        <v>64.680000000000007</v>
      </c>
      <c r="BF111" s="1"/>
      <c r="BG111" s="1"/>
      <c r="BH111" s="63" t="e">
        <f>(AR111*$F$111+AZ111)*$H$111</f>
        <v>#DIV/0!</v>
      </c>
      <c r="BI111" s="63" t="e">
        <f t="shared" ref="BI111:BM111" si="47">(AS111*$F$111+BA111)*$H$111</f>
        <v>#DIV/0!</v>
      </c>
      <c r="BJ111" s="63" t="e">
        <f t="shared" si="47"/>
        <v>#DIV/0!</v>
      </c>
      <c r="BK111" s="63" t="e">
        <f>(AU111*$F$111+BC111)*$H$111</f>
        <v>#DIV/0!</v>
      </c>
      <c r="BL111" s="63" t="e">
        <f t="shared" si="47"/>
        <v>#DIV/0!</v>
      </c>
      <c r="BM111" s="63" t="e">
        <f t="shared" si="47"/>
        <v>#DIV/0!</v>
      </c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>
        <f t="shared" si="45"/>
        <v>0</v>
      </c>
      <c r="BY111" s="59" t="s">
        <v>6</v>
      </c>
      <c r="BZ111" s="5">
        <v>-0.46100000000000002</v>
      </c>
      <c r="CA111" s="5">
        <v>-0.44600000000000001</v>
      </c>
      <c r="CB111" s="5">
        <v>-0.45200000000000001</v>
      </c>
      <c r="CC111" s="5">
        <v>-0.44400000000000001</v>
      </c>
      <c r="CD111" s="5">
        <v>-0.44</v>
      </c>
      <c r="CE111" s="5">
        <v>-0.442</v>
      </c>
    </row>
    <row r="112" spans="2:83" ht="12" customHeight="1" x14ac:dyDescent="0.2">
      <c r="B112" s="81"/>
      <c r="C112" s="82"/>
      <c r="D112" s="82"/>
      <c r="E112" s="23">
        <v>4</v>
      </c>
      <c r="F112" s="105"/>
      <c r="G112" s="105"/>
      <c r="H112" s="105"/>
      <c r="I112" s="67" t="str">
        <f t="shared" si="33"/>
        <v/>
      </c>
      <c r="J112" s="104"/>
      <c r="K112" s="108"/>
      <c r="L112" s="108"/>
      <c r="M112" s="142" t="str">
        <f t="shared" si="34"/>
        <v/>
      </c>
      <c r="N112" s="110"/>
      <c r="O112" s="130" t="str">
        <f t="shared" si="35"/>
        <v/>
      </c>
      <c r="P112" s="130" t="str">
        <f t="shared" si="36"/>
        <v/>
      </c>
      <c r="Q112" s="44" t="str">
        <f t="shared" si="37"/>
        <v/>
      </c>
      <c r="S112" s="3"/>
      <c r="T112" s="3"/>
      <c r="U112" s="9"/>
      <c r="V112" s="9"/>
      <c r="W112" s="9"/>
      <c r="X112" s="9"/>
      <c r="Y112" s="3"/>
      <c r="Z112" s="9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O112" s="3"/>
      <c r="AP112" s="1"/>
      <c r="AQ112" s="1"/>
      <c r="AR112" s="1" t="e">
        <f t="shared" si="38"/>
        <v>#DIV/0!</v>
      </c>
      <c r="AS112" s="1" t="e">
        <f t="shared" si="39"/>
        <v>#DIV/0!</v>
      </c>
      <c r="AT112" s="1" t="e">
        <f t="shared" si="40"/>
        <v>#DIV/0!</v>
      </c>
      <c r="AU112" s="1" t="e">
        <f t="shared" si="41"/>
        <v>#DIV/0!</v>
      </c>
      <c r="AV112" s="1" t="e">
        <f t="shared" si="42"/>
        <v>#DIV/0!</v>
      </c>
      <c r="AW112" s="1" t="e">
        <f t="shared" si="43"/>
        <v>#DIV/0!</v>
      </c>
      <c r="AX112" s="1"/>
      <c r="AY112" s="1"/>
      <c r="AZ112" s="61">
        <v>7.03</v>
      </c>
      <c r="BA112" s="61">
        <v>14</v>
      </c>
      <c r="BB112" s="61">
        <v>27.06</v>
      </c>
      <c r="BC112" s="61">
        <v>39.75</v>
      </c>
      <c r="BD112" s="61">
        <v>52.25</v>
      </c>
      <c r="BE112" s="61">
        <v>64.680000000000007</v>
      </c>
      <c r="BF112" s="1"/>
      <c r="BG112" s="1"/>
      <c r="BH112" s="63" t="e">
        <f>(AR112*$F$112+AZ112)*$H$112</f>
        <v>#DIV/0!</v>
      </c>
      <c r="BI112" s="63" t="e">
        <f t="shared" ref="BI112:BM112" si="48">(AS112*$F$112+BA112)*$H$112</f>
        <v>#DIV/0!</v>
      </c>
      <c r="BJ112" s="63" t="e">
        <f t="shared" si="48"/>
        <v>#DIV/0!</v>
      </c>
      <c r="BK112" s="63" t="e">
        <f t="shared" si="48"/>
        <v>#DIV/0!</v>
      </c>
      <c r="BL112" s="63" t="e">
        <f t="shared" si="48"/>
        <v>#DIV/0!</v>
      </c>
      <c r="BM112" s="63" t="e">
        <f t="shared" si="48"/>
        <v>#DIV/0!</v>
      </c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>
        <f t="shared" si="45"/>
        <v>0</v>
      </c>
      <c r="BY112" s="59" t="s">
        <v>4</v>
      </c>
      <c r="BZ112" s="5">
        <v>7.03</v>
      </c>
      <c r="CA112" s="5">
        <v>14</v>
      </c>
      <c r="CB112" s="5">
        <v>27.06</v>
      </c>
      <c r="CC112" s="5">
        <v>39.75</v>
      </c>
      <c r="CD112" s="5">
        <v>52.25</v>
      </c>
      <c r="CE112" s="5">
        <v>64.680000000000007</v>
      </c>
    </row>
    <row r="113" spans="2:99" ht="12" customHeight="1" x14ac:dyDescent="0.2">
      <c r="B113" s="81"/>
      <c r="C113" s="82"/>
      <c r="D113" s="82"/>
      <c r="E113" s="23">
        <v>5</v>
      </c>
      <c r="F113" s="105"/>
      <c r="G113" s="105"/>
      <c r="H113" s="105"/>
      <c r="I113" s="67" t="str">
        <f t="shared" si="33"/>
        <v/>
      </c>
      <c r="J113" s="104"/>
      <c r="K113" s="108"/>
      <c r="L113" s="108"/>
      <c r="M113" s="142" t="str">
        <f t="shared" si="34"/>
        <v/>
      </c>
      <c r="N113" s="110"/>
      <c r="O113" s="130" t="str">
        <f t="shared" si="35"/>
        <v/>
      </c>
      <c r="P113" s="130" t="str">
        <f t="shared" si="36"/>
        <v/>
      </c>
      <c r="Q113" s="44" t="str">
        <f t="shared" si="37"/>
        <v/>
      </c>
      <c r="S113" s="3"/>
      <c r="T113" s="3"/>
      <c r="U113" s="9"/>
      <c r="V113" s="9"/>
      <c r="W113" s="9"/>
      <c r="X113" s="9"/>
      <c r="Y113" s="3"/>
      <c r="Z113" s="9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O113" s="3"/>
      <c r="AP113" s="1"/>
      <c r="AQ113" s="1"/>
      <c r="AR113" s="1" t="e">
        <f t="shared" si="38"/>
        <v>#DIV/0!</v>
      </c>
      <c r="AS113" s="1" t="e">
        <f t="shared" si="39"/>
        <v>#DIV/0!</v>
      </c>
      <c r="AT113" s="1" t="e">
        <f t="shared" si="40"/>
        <v>#DIV/0!</v>
      </c>
      <c r="AU113" s="1" t="e">
        <f t="shared" si="41"/>
        <v>#DIV/0!</v>
      </c>
      <c r="AV113" s="1" t="e">
        <f t="shared" si="42"/>
        <v>#DIV/0!</v>
      </c>
      <c r="AW113" s="1" t="e">
        <f t="shared" si="43"/>
        <v>#DIV/0!</v>
      </c>
      <c r="AX113" s="1"/>
      <c r="AY113" s="1"/>
      <c r="AZ113" s="61">
        <v>7.03</v>
      </c>
      <c r="BA113" s="61">
        <v>14</v>
      </c>
      <c r="BB113" s="61">
        <v>27.06</v>
      </c>
      <c r="BC113" s="61">
        <v>39.75</v>
      </c>
      <c r="BD113" s="61">
        <v>52.25</v>
      </c>
      <c r="BE113" s="61">
        <v>64.680000000000007</v>
      </c>
      <c r="BF113" s="1"/>
      <c r="BG113" s="1"/>
      <c r="BH113" s="63" t="e">
        <f>(AR113*$F$113+AZ113)*$H$113</f>
        <v>#DIV/0!</v>
      </c>
      <c r="BI113" s="63" t="e">
        <f t="shared" ref="BI113:BM113" si="49">(AS113*$F$113+BA113)*$H$113</f>
        <v>#DIV/0!</v>
      </c>
      <c r="BJ113" s="63" t="e">
        <f t="shared" si="49"/>
        <v>#DIV/0!</v>
      </c>
      <c r="BK113" s="63" t="e">
        <f t="shared" si="49"/>
        <v>#DIV/0!</v>
      </c>
      <c r="BL113" s="63" t="e">
        <f t="shared" si="49"/>
        <v>#DIV/0!</v>
      </c>
      <c r="BM113" s="63" t="e">
        <f t="shared" si="49"/>
        <v>#DIV/0!</v>
      </c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>
        <f t="shared" si="45"/>
        <v>0</v>
      </c>
      <c r="BY113" s="1"/>
      <c r="BZ113" s="30"/>
    </row>
    <row r="114" spans="2:99" ht="12" customHeight="1" x14ac:dyDescent="0.2">
      <c r="B114" s="81"/>
      <c r="C114" s="82"/>
      <c r="D114" s="82"/>
      <c r="E114" s="23">
        <v>6</v>
      </c>
      <c r="F114" s="105"/>
      <c r="G114" s="105"/>
      <c r="H114" s="105"/>
      <c r="I114" s="67" t="str">
        <f t="shared" si="33"/>
        <v/>
      </c>
      <c r="J114" s="104"/>
      <c r="K114" s="108"/>
      <c r="L114" s="108"/>
      <c r="M114" s="142" t="str">
        <f t="shared" si="34"/>
        <v/>
      </c>
      <c r="N114" s="110"/>
      <c r="O114" s="130" t="str">
        <f t="shared" si="35"/>
        <v/>
      </c>
      <c r="P114" s="130" t="str">
        <f t="shared" si="36"/>
        <v/>
      </c>
      <c r="Q114" s="44" t="str">
        <f t="shared" si="37"/>
        <v/>
      </c>
      <c r="S114" s="3"/>
      <c r="T114" s="3"/>
      <c r="U114" s="9"/>
      <c r="V114" s="9"/>
      <c r="W114" s="9"/>
      <c r="X114" s="9"/>
      <c r="Y114" s="3"/>
      <c r="Z114" s="9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O114" s="3"/>
      <c r="AP114" s="1"/>
      <c r="AQ114" s="1"/>
      <c r="AR114" s="1" t="e">
        <f t="shared" si="38"/>
        <v>#DIV/0!</v>
      </c>
      <c r="AS114" s="1" t="e">
        <f t="shared" si="39"/>
        <v>#DIV/0!</v>
      </c>
      <c r="AT114" s="1" t="e">
        <f t="shared" si="40"/>
        <v>#DIV/0!</v>
      </c>
      <c r="AU114" s="1" t="e">
        <f t="shared" si="41"/>
        <v>#DIV/0!</v>
      </c>
      <c r="AV114" s="1" t="e">
        <f t="shared" si="42"/>
        <v>#DIV/0!</v>
      </c>
      <c r="AW114" s="1" t="e">
        <f t="shared" si="43"/>
        <v>#DIV/0!</v>
      </c>
      <c r="AX114" s="1"/>
      <c r="AY114" s="1"/>
      <c r="AZ114" s="61">
        <v>7.03</v>
      </c>
      <c r="BA114" s="61">
        <v>14</v>
      </c>
      <c r="BB114" s="61">
        <v>27.06</v>
      </c>
      <c r="BC114" s="61">
        <v>39.75</v>
      </c>
      <c r="BD114" s="61">
        <v>52.25</v>
      </c>
      <c r="BE114" s="61">
        <v>64.680000000000007</v>
      </c>
      <c r="BF114" s="1"/>
      <c r="BG114" s="1"/>
      <c r="BH114" s="63" t="e">
        <f>(AR114*$F$114+AZ114)*$H$114</f>
        <v>#DIV/0!</v>
      </c>
      <c r="BI114" s="63" t="e">
        <f t="shared" ref="BI114:BM114" si="50">(AS114*$F$114+BA114)*$H$114</f>
        <v>#DIV/0!</v>
      </c>
      <c r="BJ114" s="63" t="e">
        <f t="shared" si="50"/>
        <v>#DIV/0!</v>
      </c>
      <c r="BK114" s="63" t="e">
        <f t="shared" si="50"/>
        <v>#DIV/0!</v>
      </c>
      <c r="BL114" s="63" t="e">
        <f t="shared" si="50"/>
        <v>#DIV/0!</v>
      </c>
      <c r="BM114" s="63" t="e">
        <f t="shared" si="50"/>
        <v>#DIV/0!</v>
      </c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>
        <f t="shared" si="45"/>
        <v>0</v>
      </c>
      <c r="BY114" s="1"/>
    </row>
    <row r="115" spans="2:99" ht="12" customHeight="1" x14ac:dyDescent="0.2">
      <c r="B115" s="81"/>
      <c r="C115" s="82"/>
      <c r="D115" s="82"/>
      <c r="E115" s="23">
        <v>7</v>
      </c>
      <c r="F115" s="105"/>
      <c r="G115" s="105"/>
      <c r="H115" s="105"/>
      <c r="I115" s="67" t="str">
        <f t="shared" si="33"/>
        <v/>
      </c>
      <c r="J115" s="104"/>
      <c r="K115" s="108"/>
      <c r="L115" s="108"/>
      <c r="M115" s="142" t="str">
        <f t="shared" si="34"/>
        <v/>
      </c>
      <c r="N115" s="110"/>
      <c r="O115" s="130" t="str">
        <f t="shared" si="35"/>
        <v/>
      </c>
      <c r="P115" s="130" t="str">
        <f t="shared" si="36"/>
        <v/>
      </c>
      <c r="Q115" s="44" t="str">
        <f t="shared" si="37"/>
        <v/>
      </c>
      <c r="S115" s="3"/>
      <c r="T115" s="3"/>
      <c r="U115" s="9"/>
      <c r="V115" s="9"/>
      <c r="W115" s="9"/>
      <c r="X115" s="9"/>
      <c r="Y115" s="3"/>
      <c r="Z115" s="9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O115" s="3"/>
      <c r="AP115" s="1"/>
      <c r="AQ115" s="1"/>
      <c r="AR115" s="1" t="e">
        <f t="shared" si="38"/>
        <v>#DIV/0!</v>
      </c>
      <c r="AS115" s="1" t="e">
        <f t="shared" si="39"/>
        <v>#DIV/0!</v>
      </c>
      <c r="AT115" s="1" t="e">
        <f t="shared" si="40"/>
        <v>#DIV/0!</v>
      </c>
      <c r="AU115" s="1" t="e">
        <f t="shared" si="41"/>
        <v>#DIV/0!</v>
      </c>
      <c r="AV115" s="1" t="e">
        <f t="shared" si="42"/>
        <v>#DIV/0!</v>
      </c>
      <c r="AW115" s="1" t="e">
        <f t="shared" si="43"/>
        <v>#DIV/0!</v>
      </c>
      <c r="AX115" s="1"/>
      <c r="AY115" s="1"/>
      <c r="AZ115" s="61">
        <v>7.03</v>
      </c>
      <c r="BA115" s="61">
        <v>14</v>
      </c>
      <c r="BB115" s="61">
        <v>27.06</v>
      </c>
      <c r="BC115" s="61">
        <v>39.75</v>
      </c>
      <c r="BD115" s="61">
        <v>52.25</v>
      </c>
      <c r="BE115" s="61">
        <v>64.680000000000007</v>
      </c>
      <c r="BF115" s="1"/>
      <c r="BG115" s="1"/>
      <c r="BH115" s="63" t="e">
        <f>(AR115*$F$115+AZ115)*$H$115</f>
        <v>#DIV/0!</v>
      </c>
      <c r="BI115" s="63" t="e">
        <f t="shared" ref="BI115:BM115" si="51">(AS115*$F$115+BA115)*$H$115</f>
        <v>#DIV/0!</v>
      </c>
      <c r="BJ115" s="63" t="e">
        <f t="shared" si="51"/>
        <v>#DIV/0!</v>
      </c>
      <c r="BK115" s="63" t="e">
        <f t="shared" si="51"/>
        <v>#DIV/0!</v>
      </c>
      <c r="BL115" s="63" t="e">
        <f t="shared" si="51"/>
        <v>#DIV/0!</v>
      </c>
      <c r="BM115" s="63" t="e">
        <f t="shared" si="51"/>
        <v>#DIV/0!</v>
      </c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>
        <f t="shared" si="45"/>
        <v>0</v>
      </c>
      <c r="BY115" s="1"/>
    </row>
    <row r="116" spans="2:99" ht="12" customHeight="1" x14ac:dyDescent="0.2">
      <c r="B116" s="81"/>
      <c r="C116" s="82"/>
      <c r="D116" s="82"/>
      <c r="E116" s="23">
        <v>8</v>
      </c>
      <c r="F116" s="105"/>
      <c r="G116" s="105"/>
      <c r="H116" s="105"/>
      <c r="I116" s="67" t="str">
        <f t="shared" si="33"/>
        <v/>
      </c>
      <c r="J116" s="104"/>
      <c r="K116" s="108"/>
      <c r="L116" s="108"/>
      <c r="M116" s="142" t="str">
        <f t="shared" si="34"/>
        <v/>
      </c>
      <c r="N116" s="110"/>
      <c r="O116" s="130" t="str">
        <f t="shared" si="35"/>
        <v/>
      </c>
      <c r="P116" s="130" t="str">
        <f t="shared" si="36"/>
        <v/>
      </c>
      <c r="Q116" s="44" t="str">
        <f t="shared" si="37"/>
        <v/>
      </c>
      <c r="S116" s="3"/>
      <c r="T116" s="3"/>
      <c r="U116" s="9"/>
      <c r="V116" s="9"/>
      <c r="W116" s="9"/>
      <c r="X116" s="9"/>
      <c r="Y116" s="3"/>
      <c r="Z116" s="9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O116" s="3"/>
      <c r="AP116" s="1"/>
      <c r="AQ116" s="1"/>
      <c r="AR116" s="1" t="e">
        <f t="shared" si="38"/>
        <v>#DIV/0!</v>
      </c>
      <c r="AS116" s="1" t="e">
        <f t="shared" si="39"/>
        <v>#DIV/0!</v>
      </c>
      <c r="AT116" s="1" t="e">
        <f t="shared" si="40"/>
        <v>#DIV/0!</v>
      </c>
      <c r="AU116" s="1" t="e">
        <f t="shared" si="41"/>
        <v>#DIV/0!</v>
      </c>
      <c r="AV116" s="1" t="e">
        <f t="shared" si="42"/>
        <v>#DIV/0!</v>
      </c>
      <c r="AW116" s="1" t="e">
        <f t="shared" si="43"/>
        <v>#DIV/0!</v>
      </c>
      <c r="AX116" s="1"/>
      <c r="AY116" s="1"/>
      <c r="AZ116" s="61">
        <v>7.03</v>
      </c>
      <c r="BA116" s="61">
        <v>14</v>
      </c>
      <c r="BB116" s="61">
        <v>27.06</v>
      </c>
      <c r="BC116" s="61">
        <v>39.75</v>
      </c>
      <c r="BD116" s="61">
        <v>52.25</v>
      </c>
      <c r="BE116" s="61">
        <v>64.680000000000007</v>
      </c>
      <c r="BF116" s="1"/>
      <c r="BG116" s="1"/>
      <c r="BH116" s="63" t="e">
        <f>(AR116*$F$116+AZ116)*$H$116</f>
        <v>#DIV/0!</v>
      </c>
      <c r="BI116" s="63" t="e">
        <f t="shared" ref="BI116:BM116" si="52">(AS116*$F$116+BA116)*$H$116</f>
        <v>#DIV/0!</v>
      </c>
      <c r="BJ116" s="63" t="e">
        <f t="shared" si="52"/>
        <v>#DIV/0!</v>
      </c>
      <c r="BK116" s="63" t="e">
        <f t="shared" si="52"/>
        <v>#DIV/0!</v>
      </c>
      <c r="BL116" s="63" t="e">
        <f t="shared" si="52"/>
        <v>#DIV/0!</v>
      </c>
      <c r="BM116" s="63" t="e">
        <f t="shared" si="52"/>
        <v>#DIV/0!</v>
      </c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>
        <f t="shared" si="45"/>
        <v>0</v>
      </c>
      <c r="BY116" s="1"/>
    </row>
    <row r="117" spans="2:99" ht="12" customHeight="1" x14ac:dyDescent="0.2">
      <c r="B117" s="81"/>
      <c r="C117" s="82"/>
      <c r="D117" s="82"/>
      <c r="E117" s="23">
        <v>9</v>
      </c>
      <c r="F117" s="105"/>
      <c r="G117" s="105"/>
      <c r="H117" s="105"/>
      <c r="I117" s="67" t="str">
        <f t="shared" si="33"/>
        <v/>
      </c>
      <c r="J117" s="104"/>
      <c r="K117" s="108"/>
      <c r="L117" s="108"/>
      <c r="M117" s="142" t="str">
        <f t="shared" si="34"/>
        <v/>
      </c>
      <c r="N117" s="110"/>
      <c r="O117" s="130" t="str">
        <f t="shared" si="35"/>
        <v/>
      </c>
      <c r="P117" s="134" t="str">
        <f t="shared" si="36"/>
        <v/>
      </c>
      <c r="Q117" s="75" t="str">
        <f t="shared" si="37"/>
        <v/>
      </c>
      <c r="S117" s="3"/>
      <c r="T117" s="3"/>
      <c r="U117" s="9"/>
      <c r="V117" s="9"/>
      <c r="W117" s="9"/>
      <c r="X117" s="9"/>
      <c r="Y117" s="3"/>
      <c r="Z117" s="9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O117" s="3"/>
      <c r="AP117" s="1"/>
      <c r="AQ117" s="1"/>
      <c r="AR117" s="1" t="e">
        <f t="shared" si="38"/>
        <v>#DIV/0!</v>
      </c>
      <c r="AS117" s="1" t="e">
        <f t="shared" si="39"/>
        <v>#DIV/0!</v>
      </c>
      <c r="AT117" s="1" t="e">
        <f t="shared" si="40"/>
        <v>#DIV/0!</v>
      </c>
      <c r="AU117" s="1" t="e">
        <f t="shared" si="41"/>
        <v>#DIV/0!</v>
      </c>
      <c r="AV117" s="1" t="e">
        <f t="shared" si="42"/>
        <v>#DIV/0!</v>
      </c>
      <c r="AW117" s="1" t="e">
        <f t="shared" si="43"/>
        <v>#DIV/0!</v>
      </c>
      <c r="AX117" s="1"/>
      <c r="AY117" s="1"/>
      <c r="AZ117" s="61">
        <v>7.03</v>
      </c>
      <c r="BA117" s="61">
        <v>14</v>
      </c>
      <c r="BB117" s="61">
        <v>27.06</v>
      </c>
      <c r="BC117" s="61">
        <v>39.75</v>
      </c>
      <c r="BD117" s="61">
        <v>52.25</v>
      </c>
      <c r="BE117" s="61">
        <v>64.680000000000007</v>
      </c>
      <c r="BF117" s="1"/>
      <c r="BG117" s="1"/>
      <c r="BH117" s="63" t="e">
        <f>(AR117*$F$117+AZ117)*$H$117</f>
        <v>#DIV/0!</v>
      </c>
      <c r="BI117" s="63" t="e">
        <f t="shared" ref="BI117:BM117" si="53">(AS117*$F$117+BA117)*$H$117</f>
        <v>#DIV/0!</v>
      </c>
      <c r="BJ117" s="63" t="e">
        <f t="shared" si="53"/>
        <v>#DIV/0!</v>
      </c>
      <c r="BK117" s="63" t="e">
        <f t="shared" si="53"/>
        <v>#DIV/0!</v>
      </c>
      <c r="BL117" s="63" t="e">
        <f t="shared" si="53"/>
        <v>#DIV/0!</v>
      </c>
      <c r="BM117" s="63" t="e">
        <f t="shared" si="53"/>
        <v>#DIV/0!</v>
      </c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>
        <f t="shared" si="45"/>
        <v>0</v>
      </c>
      <c r="BY117" s="1"/>
    </row>
    <row r="118" spans="2:99" ht="12" customHeight="1" thickBot="1" x14ac:dyDescent="0.25">
      <c r="B118" s="83"/>
      <c r="C118" s="84"/>
      <c r="D118" s="84"/>
      <c r="E118" s="24">
        <v>10</v>
      </c>
      <c r="F118" s="107"/>
      <c r="G118" s="107"/>
      <c r="H118" s="107"/>
      <c r="I118" s="68" t="str">
        <f t="shared" si="33"/>
        <v/>
      </c>
      <c r="J118" s="106"/>
      <c r="K118" s="109"/>
      <c r="L118" s="109"/>
      <c r="M118" s="143" t="str">
        <f t="shared" si="34"/>
        <v/>
      </c>
      <c r="N118" s="111"/>
      <c r="O118" s="135" t="str">
        <f t="shared" si="35"/>
        <v/>
      </c>
      <c r="P118" s="135" t="str">
        <f t="shared" si="36"/>
        <v/>
      </c>
      <c r="Q118" s="68" t="str">
        <f t="shared" si="37"/>
        <v/>
      </c>
      <c r="S118" s="3"/>
      <c r="T118" s="3"/>
      <c r="U118" s="9"/>
      <c r="V118" s="9"/>
      <c r="W118" s="9"/>
      <c r="X118" s="9"/>
      <c r="Y118" s="3"/>
      <c r="Z118" s="9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O118" s="3"/>
      <c r="AP118" s="1"/>
      <c r="AQ118" s="1"/>
      <c r="AR118" s="1" t="e">
        <f t="shared" si="38"/>
        <v>#DIV/0!</v>
      </c>
      <c r="AS118" s="1" t="e">
        <f t="shared" si="39"/>
        <v>#DIV/0!</v>
      </c>
      <c r="AT118" s="1" t="e">
        <f t="shared" si="40"/>
        <v>#DIV/0!</v>
      </c>
      <c r="AU118" s="1" t="e">
        <f t="shared" si="41"/>
        <v>#DIV/0!</v>
      </c>
      <c r="AV118" s="1" t="e">
        <f t="shared" si="42"/>
        <v>#DIV/0!</v>
      </c>
      <c r="AW118" s="1" t="e">
        <f t="shared" si="43"/>
        <v>#DIV/0!</v>
      </c>
      <c r="AX118" s="1"/>
      <c r="AY118" s="1"/>
      <c r="AZ118" s="61">
        <v>7.03</v>
      </c>
      <c r="BA118" s="61">
        <v>14</v>
      </c>
      <c r="BB118" s="61">
        <v>27.06</v>
      </c>
      <c r="BC118" s="61">
        <v>39.75</v>
      </c>
      <c r="BD118" s="61">
        <v>52.25</v>
      </c>
      <c r="BE118" s="61">
        <v>64.680000000000007</v>
      </c>
      <c r="BF118" s="1"/>
      <c r="BG118" s="1"/>
      <c r="BH118" s="63" t="e">
        <f>(AR118*$F$118+AZ118)*$H$118</f>
        <v>#DIV/0!</v>
      </c>
      <c r="BI118" s="63" t="e">
        <f t="shared" ref="BI118:BM118" si="54">(AS118*$F$118+BA118)*$H$118</f>
        <v>#DIV/0!</v>
      </c>
      <c r="BJ118" s="63" t="e">
        <f t="shared" si="54"/>
        <v>#DIV/0!</v>
      </c>
      <c r="BK118" s="63" t="e">
        <f t="shared" si="54"/>
        <v>#DIV/0!</v>
      </c>
      <c r="BL118" s="63" t="e">
        <f t="shared" si="54"/>
        <v>#DIV/0!</v>
      </c>
      <c r="BM118" s="63" t="e">
        <f t="shared" si="54"/>
        <v>#DIV/0!</v>
      </c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>
        <f t="shared" si="45"/>
        <v>0</v>
      </c>
      <c r="BY118" s="1"/>
    </row>
    <row r="119" spans="2:99" ht="12.9" customHeight="1" x14ac:dyDescent="0.2">
      <c r="B119" s="30"/>
      <c r="C119" s="30"/>
      <c r="D119" s="30"/>
      <c r="E119" s="16"/>
      <c r="F119" s="11"/>
      <c r="G119" s="11"/>
      <c r="H119" s="11"/>
      <c r="I119" s="35"/>
      <c r="J119" s="52"/>
      <c r="K119" s="54"/>
      <c r="L119" s="54"/>
      <c r="M119" s="54"/>
      <c r="O119" s="3"/>
      <c r="P119" s="3"/>
      <c r="Q119" s="3"/>
      <c r="R119" s="3"/>
      <c r="S119" s="9"/>
      <c r="T119" s="9"/>
      <c r="U119" s="9"/>
      <c r="V119" s="9"/>
      <c r="W119" s="3"/>
      <c r="X119" s="9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M119" s="60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3"/>
    </row>
    <row r="120" spans="2:99" ht="12.9" customHeight="1" x14ac:dyDescent="0.2">
      <c r="I120" s="35"/>
      <c r="AM120" s="60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</row>
    <row r="121" spans="2:99" s="6" customFormat="1" ht="15" customHeight="1" thickBot="1" x14ac:dyDescent="0.25">
      <c r="B121" s="50" t="s">
        <v>41</v>
      </c>
      <c r="C121" s="50"/>
      <c r="E121" s="56"/>
      <c r="F121" s="56"/>
      <c r="G121" s="57"/>
      <c r="H121" s="57"/>
      <c r="I121" s="57"/>
      <c r="J121" s="58"/>
      <c r="S121" s="50"/>
      <c r="T121" s="50"/>
      <c r="U121" s="50"/>
      <c r="V121" s="50"/>
      <c r="W121" s="50"/>
      <c r="X121" s="50"/>
      <c r="Y121" s="50"/>
      <c r="AM121" s="60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62"/>
      <c r="BJ121" s="62"/>
      <c r="BK121" s="62"/>
      <c r="BL121" s="62"/>
      <c r="BM121" s="62"/>
      <c r="BN121" s="62"/>
      <c r="BO121" s="62"/>
      <c r="BP121" s="62"/>
      <c r="BQ121" s="62"/>
      <c r="BR121" s="62"/>
      <c r="BS121" s="62"/>
      <c r="BT121" s="62"/>
      <c r="BU121" s="62"/>
      <c r="BV121" s="62"/>
      <c r="BW121" s="62"/>
      <c r="BX121" s="62"/>
      <c r="BY121" s="62"/>
      <c r="BZ121" s="62"/>
      <c r="CA121" s="62"/>
      <c r="CB121" s="62"/>
      <c r="CC121" s="62"/>
      <c r="CD121" s="62"/>
      <c r="CE121" s="62"/>
      <c r="CF121" s="62"/>
      <c r="CG121" s="62"/>
      <c r="CH121" s="62"/>
      <c r="CI121" s="62"/>
      <c r="CJ121" s="28"/>
      <c r="CK121" s="28"/>
    </row>
    <row r="122" spans="2:99" ht="43.2" x14ac:dyDescent="0.2">
      <c r="B122" s="88"/>
      <c r="C122" s="89"/>
      <c r="D122" s="80"/>
      <c r="E122" s="17"/>
      <c r="F122" s="69" t="s">
        <v>71</v>
      </c>
      <c r="G122" s="66" t="s">
        <v>72</v>
      </c>
      <c r="H122" s="66" t="s">
        <v>64</v>
      </c>
      <c r="I122" s="65" t="s">
        <v>62</v>
      </c>
      <c r="J122" s="22" t="s">
        <v>50</v>
      </c>
      <c r="K122" s="73" t="s">
        <v>65</v>
      </c>
      <c r="L122" s="73" t="s">
        <v>66</v>
      </c>
      <c r="M122" s="73" t="s">
        <v>67</v>
      </c>
      <c r="N122" s="49" t="s">
        <v>26</v>
      </c>
      <c r="O122" s="73" t="s">
        <v>33</v>
      </c>
      <c r="P122" s="73" t="s">
        <v>43</v>
      </c>
      <c r="Q122" s="73" t="s">
        <v>44</v>
      </c>
      <c r="R122" s="38" t="s">
        <v>52</v>
      </c>
      <c r="V122" s="10"/>
      <c r="W122" s="10"/>
      <c r="X122" s="10"/>
      <c r="Y122" s="10"/>
      <c r="Z122" s="10"/>
      <c r="AA122" s="10"/>
      <c r="AB122" s="3"/>
      <c r="AP122" s="3"/>
      <c r="AQ122" s="60"/>
      <c r="AR122" s="28" t="s">
        <v>2</v>
      </c>
      <c r="AS122" s="1">
        <v>5</v>
      </c>
      <c r="AT122" s="1">
        <v>10</v>
      </c>
      <c r="AU122" s="1">
        <v>20</v>
      </c>
      <c r="AV122" s="1">
        <v>30</v>
      </c>
      <c r="AW122" s="1">
        <v>40</v>
      </c>
      <c r="AX122" s="1">
        <v>50</v>
      </c>
      <c r="AY122" s="1"/>
      <c r="AZ122" s="28" t="s">
        <v>2</v>
      </c>
      <c r="BA122" s="1">
        <v>5</v>
      </c>
      <c r="BB122" s="1">
        <v>10</v>
      </c>
      <c r="BC122" s="1">
        <v>20</v>
      </c>
      <c r="BD122" s="1">
        <v>30</v>
      </c>
      <c r="BE122" s="1">
        <v>40</v>
      </c>
      <c r="BF122" s="1">
        <v>50</v>
      </c>
      <c r="BG122" s="1"/>
      <c r="BH122" s="28" t="s">
        <v>2</v>
      </c>
      <c r="BI122" s="1">
        <v>5</v>
      </c>
      <c r="BJ122" s="1">
        <v>10</v>
      </c>
      <c r="BK122" s="1">
        <v>20</v>
      </c>
      <c r="BL122" s="1">
        <v>30</v>
      </c>
      <c r="BM122" s="1">
        <v>40</v>
      </c>
      <c r="BN122" s="1">
        <v>50</v>
      </c>
      <c r="BO122" s="60"/>
      <c r="BP122" s="60"/>
      <c r="BQ122" s="60"/>
      <c r="BR122" s="60"/>
      <c r="BS122" s="60"/>
      <c r="BT122" s="60"/>
      <c r="BU122" s="60"/>
      <c r="BV122" s="60"/>
      <c r="BW122" s="60"/>
      <c r="BX122" s="60"/>
      <c r="BY122" s="60"/>
      <c r="BZ122" s="60"/>
      <c r="CA122" s="60"/>
      <c r="CB122" s="60"/>
      <c r="CC122" s="60"/>
      <c r="CD122" s="60"/>
      <c r="CE122" s="60"/>
      <c r="CF122" s="60"/>
      <c r="CG122" s="60"/>
      <c r="CH122" s="60"/>
      <c r="CI122" s="60"/>
      <c r="CJ122" s="60"/>
      <c r="CK122" s="60"/>
      <c r="CL122" s="60"/>
      <c r="CM122" s="60"/>
      <c r="CN122" s="60"/>
      <c r="CO122" s="1"/>
    </row>
    <row r="123" spans="2:99" ht="12" customHeight="1" x14ac:dyDescent="0.2">
      <c r="B123" s="81"/>
      <c r="C123" s="82"/>
      <c r="D123" s="82"/>
      <c r="E123" s="23">
        <v>1</v>
      </c>
      <c r="F123" s="105"/>
      <c r="G123" s="105"/>
      <c r="H123" s="105"/>
      <c r="I123" s="67" t="str">
        <f t="shared" ref="I123:I132" si="55">IF(AND(G123&gt;=5,G123&lt;10),(BI123+(BJ123-BI123)*(G123-$BH$108)/($BI$108-$BH$108)),IF(AND(G123&gt;=10,G123&lt;20),(BJ123+(BK123-BJ123)*(G123-$BI$108)/($BJ$108-$BI$108)),IF(AND(G123&gt;=20,G123&lt;30),(BK123+(BL123-BK123)*(G123-$BJ$108)/($BK$108-$BJ$108)),IF(AND(G123&gt;=30,G123&lt;40),(BL123+(BM123-BL123)*(G123-$BK$108)/($BL$108-$BK$108)),IF(AND(G123&gt;=40,G123&lt;=50),(BM123+(BN123-BL123)*(G123-$BL$108)/($BM$108-$BL$108)),"")))))</f>
        <v/>
      </c>
      <c r="J123" s="104"/>
      <c r="K123" s="108"/>
      <c r="L123" s="108"/>
      <c r="M123" s="105"/>
      <c r="N123" s="142" t="str">
        <f t="shared" ref="N123:N130" si="56">IF(G123="","",30)</f>
        <v/>
      </c>
      <c r="O123" s="110"/>
      <c r="P123" s="130" t="str">
        <f t="shared" ref="P123" si="57">IF(G123="","",(K123*L123*J123))</f>
        <v/>
      </c>
      <c r="Q123" s="130" t="str">
        <f>IF(G123="","",(G123*H123*M123)*N123/100)</f>
        <v/>
      </c>
      <c r="R123" s="44" t="str">
        <f>IF(G123="","",(P123+Q123)*O123)</f>
        <v/>
      </c>
      <c r="V123" s="9"/>
      <c r="W123" s="9"/>
      <c r="X123" s="9"/>
      <c r="Y123" s="9"/>
      <c r="Z123" s="3"/>
      <c r="AA123" s="9"/>
      <c r="AB123" s="3"/>
      <c r="AP123" s="3"/>
      <c r="AQ123" s="60"/>
      <c r="AR123" s="1" t="s">
        <v>3</v>
      </c>
      <c r="AS123" s="1" t="e">
        <f t="shared" ref="AS123:AS132" si="58">1.94*(H123/$AS$122)^-0.328</f>
        <v>#DIV/0!</v>
      </c>
      <c r="AT123" s="1" t="e">
        <f t="shared" ref="AT123:AT132" si="59">2.29*(H123/$AT$122)^-0.397</f>
        <v>#DIV/0!</v>
      </c>
      <c r="AU123" s="1" t="e">
        <f t="shared" ref="AU123:AU132" si="60">2.37*(H123/$AU$122)^-0.488</f>
        <v>#DIV/0!</v>
      </c>
      <c r="AV123" s="1" t="e">
        <f t="shared" ref="AV123:AV132" si="61">2.17*(H123/$AV$122)^-0.518</f>
        <v>#DIV/0!</v>
      </c>
      <c r="AW123" s="1" t="e">
        <f t="shared" ref="AW123:AW132" si="62">1.96*(H123/$AW$122)^-0.554</f>
        <v>#DIV/0!</v>
      </c>
      <c r="AX123" s="1" t="e">
        <f t="shared" ref="AX123:AX132" si="63">1.76*(H123/$AX$122)^-0.609</f>
        <v>#DIV/0!</v>
      </c>
      <c r="AY123" s="1"/>
      <c r="AZ123" s="1" t="s">
        <v>4</v>
      </c>
      <c r="BA123" s="64">
        <v>7.57</v>
      </c>
      <c r="BB123" s="64">
        <v>13.84</v>
      </c>
      <c r="BC123" s="64">
        <v>26.36</v>
      </c>
      <c r="BD123" s="64">
        <v>38.79</v>
      </c>
      <c r="BE123" s="64">
        <v>51.16</v>
      </c>
      <c r="BF123" s="64">
        <v>63.5</v>
      </c>
      <c r="BG123" s="1"/>
      <c r="BH123" s="1" t="s">
        <v>40</v>
      </c>
      <c r="BI123" s="63" t="e">
        <f>(AS123*$F$123+BA123)*$H$123</f>
        <v>#DIV/0!</v>
      </c>
      <c r="BJ123" s="63" t="e">
        <f t="shared" ref="BJ123:BM123" si="64">(AT123*$F$123+BB123)*$H$123</f>
        <v>#DIV/0!</v>
      </c>
      <c r="BK123" s="63" t="e">
        <f t="shared" si="64"/>
        <v>#DIV/0!</v>
      </c>
      <c r="BL123" s="63" t="e">
        <f>(AV123*$F$123+BD123)*$H$123</f>
        <v>#DIV/0!</v>
      </c>
      <c r="BM123" s="63" t="e">
        <f t="shared" si="64"/>
        <v>#DIV/0!</v>
      </c>
      <c r="BN123" s="63" t="e">
        <f>(AX123*$F$123+BF123)*$H$123</f>
        <v>#DIV/0!</v>
      </c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>
        <f t="shared" ref="CN123:CN132" si="65">IFERROR(H123/G123,0)</f>
        <v>0</v>
      </c>
      <c r="CO123" s="59" t="s">
        <v>3</v>
      </c>
      <c r="CP123" s="5" t="s">
        <v>7</v>
      </c>
      <c r="CQ123" s="5" t="s">
        <v>8</v>
      </c>
      <c r="CR123" s="5" t="s">
        <v>9</v>
      </c>
      <c r="CS123" s="5" t="s">
        <v>10</v>
      </c>
      <c r="CT123" s="5" t="s">
        <v>11</v>
      </c>
      <c r="CU123" s="5" t="s">
        <v>12</v>
      </c>
    </row>
    <row r="124" spans="2:99" ht="12" customHeight="1" x14ac:dyDescent="0.2">
      <c r="B124" s="81"/>
      <c r="C124" s="82"/>
      <c r="D124" s="82"/>
      <c r="E124" s="23">
        <v>2</v>
      </c>
      <c r="F124" s="105"/>
      <c r="G124" s="105"/>
      <c r="H124" s="105"/>
      <c r="I124" s="67" t="str">
        <f t="shared" si="55"/>
        <v/>
      </c>
      <c r="J124" s="104"/>
      <c r="K124" s="108"/>
      <c r="L124" s="108"/>
      <c r="M124" s="105"/>
      <c r="N124" s="142" t="str">
        <f t="shared" si="56"/>
        <v/>
      </c>
      <c r="O124" s="110"/>
      <c r="P124" s="130" t="str">
        <f t="shared" ref="P124:P130" si="66">IF(G124="","",(K124*L124*J124))</f>
        <v/>
      </c>
      <c r="Q124" s="130" t="str">
        <f>IF(G124="","",(G124*H124*M124)*N124/100)</f>
        <v/>
      </c>
      <c r="R124" s="44" t="str">
        <f>IF(G124="","",(P124+Q124)*O124)</f>
        <v/>
      </c>
      <c r="V124" s="9"/>
      <c r="W124" s="9"/>
      <c r="X124" s="9"/>
      <c r="Y124" s="9"/>
      <c r="Z124" s="3"/>
      <c r="AA124" s="9"/>
      <c r="AB124" s="3"/>
      <c r="AP124" s="3"/>
      <c r="AQ124" s="1"/>
      <c r="AR124" s="1"/>
      <c r="AS124" s="1" t="e">
        <f t="shared" si="58"/>
        <v>#DIV/0!</v>
      </c>
      <c r="AT124" s="1" t="e">
        <f t="shared" si="59"/>
        <v>#DIV/0!</v>
      </c>
      <c r="AU124" s="1" t="e">
        <f t="shared" si="60"/>
        <v>#DIV/0!</v>
      </c>
      <c r="AV124" s="1" t="e">
        <f t="shared" si="61"/>
        <v>#DIV/0!</v>
      </c>
      <c r="AW124" s="1" t="e">
        <f t="shared" si="62"/>
        <v>#DIV/0!</v>
      </c>
      <c r="AX124" s="1" t="e">
        <f t="shared" si="63"/>
        <v>#DIV/0!</v>
      </c>
      <c r="AY124" s="1"/>
      <c r="AZ124" s="1"/>
      <c r="BA124" s="64">
        <v>7.57</v>
      </c>
      <c r="BB124" s="64">
        <v>13.84</v>
      </c>
      <c r="BC124" s="64">
        <v>26.36</v>
      </c>
      <c r="BD124" s="64">
        <v>38.79</v>
      </c>
      <c r="BE124" s="64">
        <v>51.16</v>
      </c>
      <c r="BF124" s="64">
        <v>63.5</v>
      </c>
      <c r="BG124" s="1"/>
      <c r="BH124" s="1"/>
      <c r="BI124" s="63" t="e">
        <f>(AS124*$F$124+BA124)*$H$124</f>
        <v>#DIV/0!</v>
      </c>
      <c r="BJ124" s="63" t="e">
        <f t="shared" ref="BJ124:BN124" si="67">(AT124*$F$124+BB124)*$H$124</f>
        <v>#DIV/0!</v>
      </c>
      <c r="BK124" s="63" t="e">
        <f t="shared" si="67"/>
        <v>#DIV/0!</v>
      </c>
      <c r="BL124" s="63" t="e">
        <f t="shared" si="67"/>
        <v>#DIV/0!</v>
      </c>
      <c r="BM124" s="63" t="e">
        <f t="shared" si="67"/>
        <v>#DIV/0!</v>
      </c>
      <c r="BN124" s="63" t="e">
        <f t="shared" si="67"/>
        <v>#DIV/0!</v>
      </c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>
        <f t="shared" si="65"/>
        <v>0</v>
      </c>
      <c r="CO124" s="59" t="s">
        <v>5</v>
      </c>
      <c r="CP124" s="5">
        <v>1.94</v>
      </c>
      <c r="CQ124" s="5">
        <v>2.29</v>
      </c>
      <c r="CR124" s="5">
        <v>2.37</v>
      </c>
      <c r="CS124" s="5">
        <v>2.17</v>
      </c>
      <c r="CT124" s="5">
        <v>1.96</v>
      </c>
      <c r="CU124" s="5">
        <v>1.76</v>
      </c>
    </row>
    <row r="125" spans="2:99" ht="12" customHeight="1" x14ac:dyDescent="0.2">
      <c r="B125" s="81"/>
      <c r="C125" s="82"/>
      <c r="D125" s="82"/>
      <c r="E125" s="23">
        <v>3</v>
      </c>
      <c r="F125" s="105"/>
      <c r="G125" s="105"/>
      <c r="H125" s="105"/>
      <c r="I125" s="67" t="str">
        <f t="shared" si="55"/>
        <v/>
      </c>
      <c r="J125" s="104"/>
      <c r="K125" s="108"/>
      <c r="L125" s="108"/>
      <c r="M125" s="105"/>
      <c r="N125" s="142" t="str">
        <f t="shared" si="56"/>
        <v/>
      </c>
      <c r="O125" s="110"/>
      <c r="P125" s="130" t="str">
        <f t="shared" si="66"/>
        <v/>
      </c>
      <c r="Q125" s="130" t="str">
        <f t="shared" ref="Q125:Q130" si="68">IF(G125="","",(G125*H125*M125)*N125/100)</f>
        <v/>
      </c>
      <c r="R125" s="44" t="str">
        <f t="shared" ref="R125:R130" si="69">IF(G125="","",(P125+Q125)*O125)</f>
        <v/>
      </c>
      <c r="V125" s="9"/>
      <c r="W125" s="9"/>
      <c r="X125" s="9"/>
      <c r="Y125" s="9"/>
      <c r="Z125" s="3"/>
      <c r="AA125" s="9"/>
      <c r="AB125" s="3"/>
      <c r="AP125" s="3"/>
      <c r="AQ125" s="1"/>
      <c r="AR125" s="1"/>
      <c r="AS125" s="1" t="e">
        <f t="shared" si="58"/>
        <v>#DIV/0!</v>
      </c>
      <c r="AT125" s="1" t="e">
        <f t="shared" si="59"/>
        <v>#DIV/0!</v>
      </c>
      <c r="AU125" s="1" t="e">
        <f t="shared" si="60"/>
        <v>#DIV/0!</v>
      </c>
      <c r="AV125" s="1" t="e">
        <f t="shared" si="61"/>
        <v>#DIV/0!</v>
      </c>
      <c r="AW125" s="1" t="e">
        <f t="shared" si="62"/>
        <v>#DIV/0!</v>
      </c>
      <c r="AX125" s="1" t="e">
        <f t="shared" si="63"/>
        <v>#DIV/0!</v>
      </c>
      <c r="AY125" s="1"/>
      <c r="AZ125" s="1"/>
      <c r="BA125" s="64">
        <v>7.57</v>
      </c>
      <c r="BB125" s="64">
        <v>13.84</v>
      </c>
      <c r="BC125" s="64">
        <v>26.36</v>
      </c>
      <c r="BD125" s="64">
        <v>38.79</v>
      </c>
      <c r="BE125" s="64">
        <v>51.16</v>
      </c>
      <c r="BF125" s="64">
        <v>63.5</v>
      </c>
      <c r="BG125" s="1"/>
      <c r="BH125" s="1"/>
      <c r="BI125" s="63" t="e">
        <f t="shared" ref="BI125:BN125" si="70">(AS125*$F$125+BA125)*$H$125</f>
        <v>#DIV/0!</v>
      </c>
      <c r="BJ125" s="63" t="e">
        <f t="shared" si="70"/>
        <v>#DIV/0!</v>
      </c>
      <c r="BK125" s="63" t="e">
        <f t="shared" si="70"/>
        <v>#DIV/0!</v>
      </c>
      <c r="BL125" s="63" t="e">
        <f t="shared" si="70"/>
        <v>#DIV/0!</v>
      </c>
      <c r="BM125" s="63" t="e">
        <f t="shared" si="70"/>
        <v>#DIV/0!</v>
      </c>
      <c r="BN125" s="63" t="e">
        <f t="shared" si="70"/>
        <v>#DIV/0!</v>
      </c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>
        <f t="shared" si="65"/>
        <v>0</v>
      </c>
      <c r="CO125" s="59" t="s">
        <v>6</v>
      </c>
      <c r="CP125" s="5">
        <v>-0.32800000000000001</v>
      </c>
      <c r="CQ125" s="5">
        <v>-0.39700000000000002</v>
      </c>
      <c r="CR125" s="5">
        <v>-0.48799999999999999</v>
      </c>
      <c r="CS125" s="5">
        <v>-0.51800000000000002</v>
      </c>
      <c r="CT125" s="5">
        <v>-0.55400000000000005</v>
      </c>
      <c r="CU125" s="5">
        <v>-0.60899999999999999</v>
      </c>
    </row>
    <row r="126" spans="2:99" ht="12" customHeight="1" x14ac:dyDescent="0.2">
      <c r="B126" s="81"/>
      <c r="C126" s="82"/>
      <c r="D126" s="82"/>
      <c r="E126" s="23">
        <v>4</v>
      </c>
      <c r="F126" s="105"/>
      <c r="G126" s="105"/>
      <c r="H126" s="105"/>
      <c r="I126" s="67" t="str">
        <f t="shared" si="55"/>
        <v/>
      </c>
      <c r="J126" s="104"/>
      <c r="K126" s="108"/>
      <c r="L126" s="108"/>
      <c r="M126" s="105"/>
      <c r="N126" s="142" t="str">
        <f t="shared" si="56"/>
        <v/>
      </c>
      <c r="O126" s="110"/>
      <c r="P126" s="130" t="str">
        <f t="shared" si="66"/>
        <v/>
      </c>
      <c r="Q126" s="130" t="str">
        <f t="shared" si="68"/>
        <v/>
      </c>
      <c r="R126" s="44" t="str">
        <f t="shared" si="69"/>
        <v/>
      </c>
      <c r="V126" s="9"/>
      <c r="W126" s="9"/>
      <c r="X126" s="9"/>
      <c r="Y126" s="9"/>
      <c r="Z126" s="3"/>
      <c r="AA126" s="9"/>
      <c r="AB126" s="3"/>
      <c r="AP126" s="3"/>
      <c r="AQ126" s="1"/>
      <c r="AR126" s="1"/>
      <c r="AS126" s="1" t="e">
        <f t="shared" si="58"/>
        <v>#DIV/0!</v>
      </c>
      <c r="AT126" s="1" t="e">
        <f t="shared" si="59"/>
        <v>#DIV/0!</v>
      </c>
      <c r="AU126" s="1" t="e">
        <f t="shared" si="60"/>
        <v>#DIV/0!</v>
      </c>
      <c r="AV126" s="1" t="e">
        <f t="shared" si="61"/>
        <v>#DIV/0!</v>
      </c>
      <c r="AW126" s="1" t="e">
        <f t="shared" si="62"/>
        <v>#DIV/0!</v>
      </c>
      <c r="AX126" s="1" t="e">
        <f t="shared" si="63"/>
        <v>#DIV/0!</v>
      </c>
      <c r="AY126" s="1"/>
      <c r="AZ126" s="1"/>
      <c r="BA126" s="64">
        <v>7.57</v>
      </c>
      <c r="BB126" s="64">
        <v>13.84</v>
      </c>
      <c r="BC126" s="64">
        <v>26.36</v>
      </c>
      <c r="BD126" s="64">
        <v>38.79</v>
      </c>
      <c r="BE126" s="64">
        <v>51.16</v>
      </c>
      <c r="BF126" s="64">
        <v>63.5</v>
      </c>
      <c r="BG126" s="1"/>
      <c r="BH126" s="1"/>
      <c r="BI126" s="63" t="e">
        <f>(AS126*$F$126+BA126)*$H$126</f>
        <v>#DIV/0!</v>
      </c>
      <c r="BJ126" s="63" t="e">
        <f t="shared" ref="BJ126:BN126" si="71">(AT126*$F$126+BB126)*$H$126</f>
        <v>#DIV/0!</v>
      </c>
      <c r="BK126" s="63" t="e">
        <f t="shared" si="71"/>
        <v>#DIV/0!</v>
      </c>
      <c r="BL126" s="63" t="e">
        <f t="shared" si="71"/>
        <v>#DIV/0!</v>
      </c>
      <c r="BM126" s="63" t="e">
        <f t="shared" si="71"/>
        <v>#DIV/0!</v>
      </c>
      <c r="BN126" s="63" t="e">
        <f t="shared" si="71"/>
        <v>#DIV/0!</v>
      </c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>
        <f t="shared" si="65"/>
        <v>0</v>
      </c>
      <c r="CO126" s="59" t="s">
        <v>4</v>
      </c>
      <c r="CP126" s="5">
        <v>7.57</v>
      </c>
      <c r="CQ126" s="5">
        <v>13.84</v>
      </c>
      <c r="CR126" s="5">
        <v>26.36</v>
      </c>
      <c r="CS126" s="5">
        <v>38.79</v>
      </c>
      <c r="CT126" s="5">
        <v>51.16</v>
      </c>
      <c r="CU126" s="5">
        <v>63.5</v>
      </c>
    </row>
    <row r="127" spans="2:99" ht="12" customHeight="1" x14ac:dyDescent="0.2">
      <c r="B127" s="81"/>
      <c r="C127" s="82"/>
      <c r="D127" s="82"/>
      <c r="E127" s="23">
        <v>5</v>
      </c>
      <c r="F127" s="105"/>
      <c r="G127" s="105"/>
      <c r="H127" s="105"/>
      <c r="I127" s="67" t="str">
        <f t="shared" si="55"/>
        <v/>
      </c>
      <c r="J127" s="104"/>
      <c r="K127" s="108"/>
      <c r="L127" s="108"/>
      <c r="M127" s="105"/>
      <c r="N127" s="142" t="str">
        <f t="shared" si="56"/>
        <v/>
      </c>
      <c r="O127" s="110"/>
      <c r="P127" s="130" t="str">
        <f t="shared" si="66"/>
        <v/>
      </c>
      <c r="Q127" s="130" t="str">
        <f t="shared" si="68"/>
        <v/>
      </c>
      <c r="R127" s="44" t="str">
        <f t="shared" si="69"/>
        <v/>
      </c>
      <c r="V127" s="9"/>
      <c r="W127" s="9"/>
      <c r="X127" s="9"/>
      <c r="Y127" s="9"/>
      <c r="Z127" s="3"/>
      <c r="AA127" s="9"/>
      <c r="AB127" s="3"/>
      <c r="AP127" s="3"/>
      <c r="AQ127" s="1"/>
      <c r="AR127" s="1"/>
      <c r="AS127" s="1" t="e">
        <f t="shared" si="58"/>
        <v>#DIV/0!</v>
      </c>
      <c r="AT127" s="1" t="e">
        <f t="shared" si="59"/>
        <v>#DIV/0!</v>
      </c>
      <c r="AU127" s="1" t="e">
        <f t="shared" si="60"/>
        <v>#DIV/0!</v>
      </c>
      <c r="AV127" s="1" t="e">
        <f t="shared" si="61"/>
        <v>#DIV/0!</v>
      </c>
      <c r="AW127" s="1" t="e">
        <f t="shared" si="62"/>
        <v>#DIV/0!</v>
      </c>
      <c r="AX127" s="1" t="e">
        <f t="shared" si="63"/>
        <v>#DIV/0!</v>
      </c>
      <c r="AY127" s="1"/>
      <c r="AZ127" s="1"/>
      <c r="BA127" s="64">
        <v>7.57</v>
      </c>
      <c r="BB127" s="64">
        <v>13.84</v>
      </c>
      <c r="BC127" s="64">
        <v>26.36</v>
      </c>
      <c r="BD127" s="64">
        <v>38.79</v>
      </c>
      <c r="BE127" s="64">
        <v>51.16</v>
      </c>
      <c r="BF127" s="64">
        <v>63.5</v>
      </c>
      <c r="BG127" s="1"/>
      <c r="BH127" s="1"/>
      <c r="BI127" s="63" t="e">
        <f>(AS127*$F$127+BA127)*$H$127</f>
        <v>#DIV/0!</v>
      </c>
      <c r="BJ127" s="63" t="e">
        <f t="shared" ref="BJ127:BN127" si="72">(AT127*$F$127+BB127)*$H$127</f>
        <v>#DIV/0!</v>
      </c>
      <c r="BK127" s="63" t="e">
        <f t="shared" si="72"/>
        <v>#DIV/0!</v>
      </c>
      <c r="BL127" s="63" t="e">
        <f t="shared" si="72"/>
        <v>#DIV/0!</v>
      </c>
      <c r="BM127" s="63" t="e">
        <f t="shared" si="72"/>
        <v>#DIV/0!</v>
      </c>
      <c r="BN127" s="63" t="e">
        <f t="shared" si="72"/>
        <v>#DIV/0!</v>
      </c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>
        <f t="shared" si="65"/>
        <v>0</v>
      </c>
      <c r="CO127" s="1"/>
      <c r="CP127" s="30"/>
    </row>
    <row r="128" spans="2:99" ht="12" customHeight="1" x14ac:dyDescent="0.2">
      <c r="B128" s="81"/>
      <c r="C128" s="82"/>
      <c r="D128" s="82"/>
      <c r="E128" s="23">
        <v>6</v>
      </c>
      <c r="F128" s="105"/>
      <c r="G128" s="105"/>
      <c r="H128" s="105"/>
      <c r="I128" s="67" t="str">
        <f t="shared" si="55"/>
        <v/>
      </c>
      <c r="J128" s="104"/>
      <c r="K128" s="108"/>
      <c r="L128" s="108"/>
      <c r="M128" s="105"/>
      <c r="N128" s="142" t="str">
        <f t="shared" si="56"/>
        <v/>
      </c>
      <c r="O128" s="110"/>
      <c r="P128" s="130" t="str">
        <f t="shared" si="66"/>
        <v/>
      </c>
      <c r="Q128" s="130" t="str">
        <f t="shared" si="68"/>
        <v/>
      </c>
      <c r="R128" s="44" t="str">
        <f t="shared" si="69"/>
        <v/>
      </c>
      <c r="V128" s="9"/>
      <c r="W128" s="9"/>
      <c r="X128" s="9"/>
      <c r="Y128" s="9"/>
      <c r="Z128" s="3"/>
      <c r="AA128" s="9"/>
      <c r="AB128" s="3"/>
      <c r="AP128" s="3"/>
      <c r="AQ128" s="1"/>
      <c r="AR128" s="1"/>
      <c r="AS128" s="1" t="e">
        <f t="shared" si="58"/>
        <v>#DIV/0!</v>
      </c>
      <c r="AT128" s="1" t="e">
        <f t="shared" si="59"/>
        <v>#DIV/0!</v>
      </c>
      <c r="AU128" s="1" t="e">
        <f t="shared" si="60"/>
        <v>#DIV/0!</v>
      </c>
      <c r="AV128" s="1" t="e">
        <f t="shared" si="61"/>
        <v>#DIV/0!</v>
      </c>
      <c r="AW128" s="1" t="e">
        <f t="shared" si="62"/>
        <v>#DIV/0!</v>
      </c>
      <c r="AX128" s="1" t="e">
        <f t="shared" si="63"/>
        <v>#DIV/0!</v>
      </c>
      <c r="AY128" s="1"/>
      <c r="AZ128" s="1"/>
      <c r="BA128" s="64">
        <v>7.57</v>
      </c>
      <c r="BB128" s="64">
        <v>13.84</v>
      </c>
      <c r="BC128" s="64">
        <v>26.36</v>
      </c>
      <c r="BD128" s="64">
        <v>38.79</v>
      </c>
      <c r="BE128" s="64">
        <v>51.16</v>
      </c>
      <c r="BF128" s="64">
        <v>63.5</v>
      </c>
      <c r="BG128" s="1"/>
      <c r="BH128" s="1"/>
      <c r="BI128" s="63" t="e">
        <f>(AS128*$F$128+BA128)*$H$128</f>
        <v>#DIV/0!</v>
      </c>
      <c r="BJ128" s="63" t="e">
        <f t="shared" ref="BJ128:BN128" si="73">(AT128*$F$128+BB128)*$H$128</f>
        <v>#DIV/0!</v>
      </c>
      <c r="BK128" s="63" t="e">
        <f>(AU128*$F$128+BC128)*$H$128</f>
        <v>#DIV/0!</v>
      </c>
      <c r="BL128" s="63" t="e">
        <f t="shared" si="73"/>
        <v>#DIV/0!</v>
      </c>
      <c r="BM128" s="63" t="e">
        <f t="shared" si="73"/>
        <v>#DIV/0!</v>
      </c>
      <c r="BN128" s="63" t="e">
        <f t="shared" si="73"/>
        <v>#DIV/0!</v>
      </c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>
        <f t="shared" si="65"/>
        <v>0</v>
      </c>
      <c r="CO128" s="1"/>
    </row>
    <row r="129" spans="2:93" ht="12" customHeight="1" x14ac:dyDescent="0.2">
      <c r="B129" s="81"/>
      <c r="C129" s="82"/>
      <c r="D129" s="82"/>
      <c r="E129" s="23">
        <v>7</v>
      </c>
      <c r="F129" s="105"/>
      <c r="G129" s="105"/>
      <c r="H129" s="105"/>
      <c r="I129" s="67" t="str">
        <f t="shared" si="55"/>
        <v/>
      </c>
      <c r="J129" s="104"/>
      <c r="K129" s="108"/>
      <c r="L129" s="108"/>
      <c r="M129" s="105"/>
      <c r="N129" s="142" t="str">
        <f t="shared" si="56"/>
        <v/>
      </c>
      <c r="O129" s="110"/>
      <c r="P129" s="130" t="str">
        <f t="shared" si="66"/>
        <v/>
      </c>
      <c r="Q129" s="130" t="str">
        <f t="shared" si="68"/>
        <v/>
      </c>
      <c r="R129" s="44" t="str">
        <f t="shared" si="69"/>
        <v/>
      </c>
      <c r="V129" s="9"/>
      <c r="W129" s="9"/>
      <c r="X129" s="9"/>
      <c r="Y129" s="9"/>
      <c r="Z129" s="3"/>
      <c r="AA129" s="9"/>
      <c r="AB129" s="3"/>
      <c r="AP129" s="3"/>
      <c r="AQ129" s="1"/>
      <c r="AR129" s="1"/>
      <c r="AS129" s="1" t="e">
        <f t="shared" si="58"/>
        <v>#DIV/0!</v>
      </c>
      <c r="AT129" s="1" t="e">
        <f t="shared" si="59"/>
        <v>#DIV/0!</v>
      </c>
      <c r="AU129" s="1" t="e">
        <f t="shared" si="60"/>
        <v>#DIV/0!</v>
      </c>
      <c r="AV129" s="1" t="e">
        <f t="shared" si="61"/>
        <v>#DIV/0!</v>
      </c>
      <c r="AW129" s="1" t="e">
        <f t="shared" si="62"/>
        <v>#DIV/0!</v>
      </c>
      <c r="AX129" s="1" t="e">
        <f t="shared" si="63"/>
        <v>#DIV/0!</v>
      </c>
      <c r="AY129" s="1"/>
      <c r="AZ129" s="1"/>
      <c r="BA129" s="64">
        <v>7.57</v>
      </c>
      <c r="BB129" s="64">
        <v>13.84</v>
      </c>
      <c r="BC129" s="64">
        <v>26.36</v>
      </c>
      <c r="BD129" s="64">
        <v>38.79</v>
      </c>
      <c r="BE129" s="64">
        <v>51.16</v>
      </c>
      <c r="BF129" s="64">
        <v>63.5</v>
      </c>
      <c r="BG129" s="1"/>
      <c r="BH129" s="1"/>
      <c r="BI129" s="63" t="e">
        <f>(AS129*$F$129+BA129)*$H$129</f>
        <v>#DIV/0!</v>
      </c>
      <c r="BJ129" s="63" t="e">
        <f t="shared" ref="BJ129:BN129" si="74">(AT129*$F$129+BB129)*$H$129</f>
        <v>#DIV/0!</v>
      </c>
      <c r="BK129" s="63" t="e">
        <f t="shared" si="74"/>
        <v>#DIV/0!</v>
      </c>
      <c r="BL129" s="63" t="e">
        <f t="shared" si="74"/>
        <v>#DIV/0!</v>
      </c>
      <c r="BM129" s="63" t="e">
        <f t="shared" si="74"/>
        <v>#DIV/0!</v>
      </c>
      <c r="BN129" s="63" t="e">
        <f t="shared" si="74"/>
        <v>#DIV/0!</v>
      </c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>
        <f t="shared" si="65"/>
        <v>0</v>
      </c>
      <c r="CO129" s="1"/>
    </row>
    <row r="130" spans="2:93" ht="12" customHeight="1" x14ac:dyDescent="0.2">
      <c r="B130" s="81"/>
      <c r="C130" s="82"/>
      <c r="D130" s="82"/>
      <c r="E130" s="23">
        <v>8</v>
      </c>
      <c r="F130" s="105"/>
      <c r="G130" s="105"/>
      <c r="H130" s="105"/>
      <c r="I130" s="67" t="str">
        <f t="shared" si="55"/>
        <v/>
      </c>
      <c r="J130" s="104"/>
      <c r="K130" s="108"/>
      <c r="L130" s="108"/>
      <c r="M130" s="105"/>
      <c r="N130" s="142" t="str">
        <f t="shared" si="56"/>
        <v/>
      </c>
      <c r="O130" s="110"/>
      <c r="P130" s="130" t="str">
        <f t="shared" si="66"/>
        <v/>
      </c>
      <c r="Q130" s="130" t="str">
        <f t="shared" si="68"/>
        <v/>
      </c>
      <c r="R130" s="44" t="str">
        <f t="shared" si="69"/>
        <v/>
      </c>
      <c r="V130" s="9"/>
      <c r="W130" s="9"/>
      <c r="X130" s="9"/>
      <c r="Y130" s="9"/>
      <c r="Z130" s="3"/>
      <c r="AA130" s="9"/>
      <c r="AB130" s="3"/>
      <c r="AP130" s="3"/>
      <c r="AQ130" s="1"/>
      <c r="AR130" s="1"/>
      <c r="AS130" s="1" t="e">
        <f t="shared" si="58"/>
        <v>#DIV/0!</v>
      </c>
      <c r="AT130" s="1" t="e">
        <f t="shared" si="59"/>
        <v>#DIV/0!</v>
      </c>
      <c r="AU130" s="1" t="e">
        <f t="shared" si="60"/>
        <v>#DIV/0!</v>
      </c>
      <c r="AV130" s="1" t="e">
        <f t="shared" si="61"/>
        <v>#DIV/0!</v>
      </c>
      <c r="AW130" s="1" t="e">
        <f t="shared" si="62"/>
        <v>#DIV/0!</v>
      </c>
      <c r="AX130" s="1" t="e">
        <f t="shared" si="63"/>
        <v>#DIV/0!</v>
      </c>
      <c r="AY130" s="1"/>
      <c r="AZ130" s="1"/>
      <c r="BA130" s="64">
        <v>7.57</v>
      </c>
      <c r="BB130" s="64">
        <v>13.84</v>
      </c>
      <c r="BC130" s="64">
        <v>26.36</v>
      </c>
      <c r="BD130" s="64">
        <v>38.79</v>
      </c>
      <c r="BE130" s="64">
        <v>51.16</v>
      </c>
      <c r="BF130" s="64">
        <v>63.5</v>
      </c>
      <c r="BG130" s="1"/>
      <c r="BH130" s="1"/>
      <c r="BI130" s="63" t="e">
        <f>(AS130*$F$130+BA130)*$H$130</f>
        <v>#DIV/0!</v>
      </c>
      <c r="BJ130" s="63" t="e">
        <f t="shared" ref="BJ130:BN130" si="75">(AT130*$F$130+BB130)*$H$130</f>
        <v>#DIV/0!</v>
      </c>
      <c r="BK130" s="63" t="e">
        <f t="shared" si="75"/>
        <v>#DIV/0!</v>
      </c>
      <c r="BL130" s="63" t="e">
        <f t="shared" si="75"/>
        <v>#DIV/0!</v>
      </c>
      <c r="BM130" s="63" t="e">
        <f t="shared" si="75"/>
        <v>#DIV/0!</v>
      </c>
      <c r="BN130" s="63" t="e">
        <f t="shared" si="75"/>
        <v>#DIV/0!</v>
      </c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>
        <f t="shared" si="65"/>
        <v>0</v>
      </c>
      <c r="CO130" s="1"/>
    </row>
    <row r="131" spans="2:93" ht="12" customHeight="1" x14ac:dyDescent="0.2">
      <c r="B131" s="81"/>
      <c r="C131" s="82"/>
      <c r="D131" s="82"/>
      <c r="E131" s="23">
        <v>9</v>
      </c>
      <c r="F131" s="105"/>
      <c r="G131" s="105"/>
      <c r="H131" s="105"/>
      <c r="I131" s="67" t="str">
        <f t="shared" si="55"/>
        <v/>
      </c>
      <c r="J131" s="104"/>
      <c r="K131" s="108"/>
      <c r="L131" s="108"/>
      <c r="M131" s="105"/>
      <c r="N131" s="142" t="str">
        <f t="shared" ref="N131:N132" si="76">IF(G131="","",30)</f>
        <v/>
      </c>
      <c r="O131" s="110"/>
      <c r="P131" s="130" t="str">
        <f t="shared" ref="P131:P132" si="77">IF(G131="","",(K131*L131*J131))</f>
        <v/>
      </c>
      <c r="Q131" s="130" t="str">
        <f t="shared" ref="Q131:Q132" si="78">IF(G131="","",(G131*H131*M131)*N131/100)</f>
        <v/>
      </c>
      <c r="R131" s="44" t="str">
        <f t="shared" ref="R131:R132" si="79">IF(G131="","",(P131+Q131)*O131)</f>
        <v/>
      </c>
      <c r="V131" s="9"/>
      <c r="W131" s="9"/>
      <c r="X131" s="9"/>
      <c r="Y131" s="9"/>
      <c r="Z131" s="3"/>
      <c r="AA131" s="9"/>
      <c r="AB131" s="3"/>
      <c r="AP131" s="3"/>
      <c r="AQ131" s="3"/>
      <c r="AR131" s="1"/>
      <c r="AS131" s="1" t="e">
        <f t="shared" si="58"/>
        <v>#DIV/0!</v>
      </c>
      <c r="AT131" s="1" t="e">
        <f t="shared" si="59"/>
        <v>#DIV/0!</v>
      </c>
      <c r="AU131" s="1" t="e">
        <f t="shared" si="60"/>
        <v>#DIV/0!</v>
      </c>
      <c r="AV131" s="1" t="e">
        <f t="shared" si="61"/>
        <v>#DIV/0!</v>
      </c>
      <c r="AW131" s="1" t="e">
        <f t="shared" si="62"/>
        <v>#DIV/0!</v>
      </c>
      <c r="AX131" s="1" t="e">
        <f t="shared" si="63"/>
        <v>#DIV/0!</v>
      </c>
      <c r="AY131" s="1"/>
      <c r="AZ131" s="1"/>
      <c r="BA131" s="64">
        <v>7.57</v>
      </c>
      <c r="BB131" s="64">
        <v>13.84</v>
      </c>
      <c r="BC131" s="64">
        <v>26.36</v>
      </c>
      <c r="BD131" s="64">
        <v>38.79</v>
      </c>
      <c r="BE131" s="64">
        <v>51.16</v>
      </c>
      <c r="BF131" s="64">
        <v>63.5</v>
      </c>
      <c r="BG131" s="1"/>
      <c r="BH131" s="1"/>
      <c r="BI131" s="63" t="e">
        <f>(AS131*$F$131+BA131)*$H$131</f>
        <v>#DIV/0!</v>
      </c>
      <c r="BJ131" s="63" t="e">
        <f t="shared" ref="BJ131:BN131" si="80">(AT131*$F$131+BB131)*$H$131</f>
        <v>#DIV/0!</v>
      </c>
      <c r="BK131" s="63" t="e">
        <f t="shared" si="80"/>
        <v>#DIV/0!</v>
      </c>
      <c r="BL131" s="63" t="e">
        <f t="shared" si="80"/>
        <v>#DIV/0!</v>
      </c>
      <c r="BM131" s="63" t="e">
        <f t="shared" si="80"/>
        <v>#DIV/0!</v>
      </c>
      <c r="BN131" s="63" t="e">
        <f t="shared" si="80"/>
        <v>#DIV/0!</v>
      </c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>
        <f t="shared" si="65"/>
        <v>0</v>
      </c>
      <c r="CO131" s="3"/>
    </row>
    <row r="132" spans="2:93" ht="12" customHeight="1" thickBot="1" x14ac:dyDescent="0.25">
      <c r="B132" s="83"/>
      <c r="C132" s="84"/>
      <c r="D132" s="84"/>
      <c r="E132" s="24">
        <v>10</v>
      </c>
      <c r="F132" s="107"/>
      <c r="G132" s="107"/>
      <c r="H132" s="107"/>
      <c r="I132" s="68" t="str">
        <f t="shared" si="55"/>
        <v/>
      </c>
      <c r="J132" s="106"/>
      <c r="K132" s="109"/>
      <c r="L132" s="109"/>
      <c r="M132" s="103"/>
      <c r="N132" s="143" t="str">
        <f t="shared" si="76"/>
        <v/>
      </c>
      <c r="O132" s="111"/>
      <c r="P132" s="135" t="str">
        <f t="shared" si="77"/>
        <v/>
      </c>
      <c r="Q132" s="135" t="str">
        <f t="shared" si="78"/>
        <v/>
      </c>
      <c r="R132" s="68" t="str">
        <f t="shared" si="79"/>
        <v/>
      </c>
      <c r="V132" s="9"/>
      <c r="W132" s="9"/>
      <c r="X132" s="9"/>
      <c r="Y132" s="9"/>
      <c r="Z132" s="3"/>
      <c r="AA132" s="9"/>
      <c r="AB132" s="3"/>
      <c r="AP132" s="3"/>
      <c r="AQ132" s="3"/>
      <c r="AR132" s="1"/>
      <c r="AS132" s="1" t="e">
        <f t="shared" si="58"/>
        <v>#DIV/0!</v>
      </c>
      <c r="AT132" s="1" t="e">
        <f t="shared" si="59"/>
        <v>#DIV/0!</v>
      </c>
      <c r="AU132" s="1" t="e">
        <f t="shared" si="60"/>
        <v>#DIV/0!</v>
      </c>
      <c r="AV132" s="1" t="e">
        <f t="shared" si="61"/>
        <v>#DIV/0!</v>
      </c>
      <c r="AW132" s="1" t="e">
        <f t="shared" si="62"/>
        <v>#DIV/0!</v>
      </c>
      <c r="AX132" s="1" t="e">
        <f t="shared" si="63"/>
        <v>#DIV/0!</v>
      </c>
      <c r="AY132" s="1"/>
      <c r="AZ132" s="1"/>
      <c r="BA132" s="64">
        <v>7.57</v>
      </c>
      <c r="BB132" s="64">
        <v>13.84</v>
      </c>
      <c r="BC132" s="64">
        <v>26.36</v>
      </c>
      <c r="BD132" s="64">
        <v>38.79</v>
      </c>
      <c r="BE132" s="64">
        <v>51.16</v>
      </c>
      <c r="BF132" s="64">
        <v>63.5</v>
      </c>
      <c r="BG132" s="1"/>
      <c r="BH132" s="1"/>
      <c r="BI132" s="63" t="e">
        <f>(AS132*$F$132+BA132)*$H$132</f>
        <v>#DIV/0!</v>
      </c>
      <c r="BJ132" s="63" t="e">
        <f t="shared" ref="BJ132:BN132" si="81">(AT132*$F$132+BB132)*$H$132</f>
        <v>#DIV/0!</v>
      </c>
      <c r="BK132" s="63" t="e">
        <f t="shared" si="81"/>
        <v>#DIV/0!</v>
      </c>
      <c r="BL132" s="63" t="e">
        <f t="shared" si="81"/>
        <v>#DIV/0!</v>
      </c>
      <c r="BM132" s="63" t="e">
        <f t="shared" si="81"/>
        <v>#DIV/0!</v>
      </c>
      <c r="BN132" s="63" t="e">
        <f t="shared" si="81"/>
        <v>#DIV/0!</v>
      </c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>
        <f t="shared" si="65"/>
        <v>0</v>
      </c>
      <c r="CO132" s="3"/>
    </row>
    <row r="133" spans="2:93" ht="15" customHeight="1" x14ac:dyDescent="0.2">
      <c r="E133" s="27"/>
      <c r="F133" s="27"/>
      <c r="G133" s="11"/>
      <c r="H133" s="11"/>
      <c r="I133" s="35"/>
      <c r="J133" s="30"/>
      <c r="S133" s="3"/>
      <c r="T133" s="3"/>
      <c r="U133" s="3"/>
      <c r="V133" s="3"/>
      <c r="W133" s="3"/>
      <c r="X133" s="3"/>
      <c r="Y133" s="3"/>
    </row>
    <row r="134" spans="2:93" ht="15" customHeight="1" x14ac:dyDescent="0.2">
      <c r="E134" s="11"/>
      <c r="F134" s="11"/>
      <c r="G134" s="11"/>
      <c r="H134" s="11"/>
      <c r="I134" s="11"/>
      <c r="J134" s="30"/>
    </row>
    <row r="135" spans="2:93" ht="15" customHeight="1" x14ac:dyDescent="0.2">
      <c r="E135" s="11"/>
      <c r="F135" s="11"/>
      <c r="G135" s="11"/>
      <c r="H135" s="11"/>
      <c r="I135" s="11"/>
      <c r="J135" s="30"/>
    </row>
    <row r="136" spans="2:93" ht="15" customHeight="1" x14ac:dyDescent="0.2">
      <c r="E136" s="11"/>
      <c r="F136" s="11"/>
      <c r="G136" s="11"/>
      <c r="H136" s="11"/>
      <c r="I136" s="11"/>
      <c r="J136" s="30"/>
    </row>
    <row r="137" spans="2:93" ht="15" customHeight="1" x14ac:dyDescent="0.2">
      <c r="E137" s="11"/>
      <c r="F137" s="11"/>
      <c r="G137" s="11"/>
      <c r="H137" s="11"/>
      <c r="I137" s="11"/>
      <c r="J137" s="30"/>
    </row>
    <row r="138" spans="2:93" ht="15" customHeight="1" x14ac:dyDescent="0.2">
      <c r="E138" s="11"/>
      <c r="F138" s="11"/>
      <c r="G138" s="11"/>
      <c r="H138" s="11"/>
      <c r="I138" s="11"/>
      <c r="J138" s="30"/>
    </row>
    <row r="139" spans="2:93" ht="15" customHeight="1" x14ac:dyDescent="0.2">
      <c r="E139" s="11"/>
      <c r="F139" s="11"/>
      <c r="G139" s="11"/>
      <c r="H139" s="11"/>
      <c r="I139" s="11"/>
      <c r="J139" s="30"/>
    </row>
    <row r="140" spans="2:93" ht="15" customHeight="1" x14ac:dyDescent="0.2">
      <c r="E140" s="11"/>
      <c r="F140" s="11"/>
      <c r="G140" s="11"/>
      <c r="H140" s="11"/>
      <c r="I140" s="11"/>
      <c r="J140" s="30"/>
    </row>
    <row r="141" spans="2:93" ht="15" customHeight="1" x14ac:dyDescent="0.2">
      <c r="E141" s="11"/>
      <c r="F141" s="11"/>
      <c r="G141" s="11"/>
      <c r="H141" s="11"/>
      <c r="I141" s="11"/>
      <c r="J141" s="30"/>
    </row>
    <row r="142" spans="2:93" ht="15" customHeight="1" x14ac:dyDescent="0.2">
      <c r="E142" s="11"/>
      <c r="F142" s="11"/>
      <c r="G142" s="11"/>
      <c r="H142" s="11"/>
      <c r="I142" s="11"/>
      <c r="J142" s="30"/>
    </row>
    <row r="143" spans="2:93" ht="15" customHeight="1" x14ac:dyDescent="0.2">
      <c r="E143" s="11"/>
      <c r="F143" s="11"/>
      <c r="G143" s="11"/>
      <c r="H143" s="11"/>
      <c r="I143" s="11"/>
      <c r="J143" s="30"/>
    </row>
    <row r="144" spans="2:93" ht="15" customHeight="1" x14ac:dyDescent="0.2">
      <c r="E144" s="11"/>
      <c r="F144" s="11"/>
      <c r="G144" s="11"/>
      <c r="H144" s="11"/>
      <c r="I144" s="11"/>
      <c r="J144" s="30"/>
    </row>
    <row r="145" spans="5:10" ht="15" customHeight="1" x14ac:dyDescent="0.2">
      <c r="E145" s="11"/>
      <c r="F145" s="11"/>
      <c r="G145" s="11"/>
      <c r="H145" s="11"/>
      <c r="I145" s="11"/>
      <c r="J145" s="30"/>
    </row>
    <row r="146" spans="5:10" ht="15" customHeight="1" x14ac:dyDescent="0.2">
      <c r="E146" s="11"/>
      <c r="F146" s="11"/>
      <c r="G146" s="11"/>
      <c r="H146" s="11"/>
      <c r="I146" s="11"/>
      <c r="J146" s="30"/>
    </row>
    <row r="147" spans="5:10" ht="15" customHeight="1" x14ac:dyDescent="0.2">
      <c r="E147" s="30"/>
      <c r="F147" s="30"/>
      <c r="G147" s="30"/>
      <c r="H147" s="30"/>
      <c r="I147" s="30"/>
      <c r="J147" s="30"/>
    </row>
  </sheetData>
  <sheetProtection algorithmName="SHA-512" hashValue="0afEQvHXr3MQXP4ZwU2Ipi5Zp075b7CprMP1L6wx/kwNQKqkKe0uWERmIjuSPSL/zXjYJC0IrXV4zeISDh8IQg==" saltValue="stSiOYKINz/ATxOH0RC58w==" spinCount="100000" sheet="1" objects="1" scenarios="1"/>
  <protectedRanges>
    <protectedRange sqref="F11:G20 I11:J20 L11:L20 F25:G34 I25:K34 M25:M34 F39:G48 I39:J48 L39:L48 F53:G62 I53:K62 M53:M62 F67:G76 I67:I76 K67:K76 F81:F90 H81:H90 J81:J90 F95:H104 J95:K104 M95:M104" name="入力可能箇所"/>
  </protectedRanges>
  <phoneticPr fontId="1"/>
  <pageMargins left="0.7" right="0.7" top="0.75" bottom="0.75" header="0.3" footer="0.3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計算シート</vt:lpstr>
      <vt:lpstr>計算シート!Print_Area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s731314</dc:creator>
  <cp:lastModifiedBy>s731354</cp:lastModifiedBy>
  <cp:lastPrinted>2021-12-10T00:53:53Z</cp:lastPrinted>
  <dcterms:created xsi:type="dcterms:W3CDTF">2021-11-10T11:16:14Z</dcterms:created>
  <dcterms:modified xsi:type="dcterms:W3CDTF">2022-12-27T09:57:55Z</dcterms:modified>
</cp:coreProperties>
</file>